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1201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'Лист1'!$16:$16</definedName>
    <definedName name="_xlnm.Print_Titles" localSheetId="3">'Лист4'!$3:$3</definedName>
  </definedNames>
  <calcPr fullCalcOnLoad="1"/>
</workbook>
</file>

<file path=xl/sharedStrings.xml><?xml version="1.0" encoding="utf-8"?>
<sst xmlns="http://schemas.openxmlformats.org/spreadsheetml/2006/main" count="250" uniqueCount="160">
  <si>
    <t>ПРИЛОЖЕНИЕ</t>
  </si>
  <si>
    <t>УТВЕРЖДЕН</t>
  </si>
  <si>
    <t>Апшеронского района</t>
  </si>
  <si>
    <t>№ п/п</t>
  </si>
  <si>
    <t>2013 год отчет</t>
  </si>
  <si>
    <t>2014 год оценка</t>
  </si>
  <si>
    <t>2015 год прогноз</t>
  </si>
  <si>
    <t>Раздел 1. Основные показатели социально-экономического развития Апшеронского городского поселения Апшеронского района</t>
  </si>
  <si>
    <t>Промышленное производство</t>
  </si>
  <si>
    <t>Сельскохозяйственное производство</t>
  </si>
  <si>
    <t>Транспорт</t>
  </si>
  <si>
    <t>Потребительский рынок товаров и услуг</t>
  </si>
  <si>
    <t>Инвестиционная и строительная деятельность</t>
  </si>
  <si>
    <t>Показатели обеспеченности населения</t>
  </si>
  <si>
    <t>Количество мест в учреждениях дошкольного образования, мест</t>
  </si>
  <si>
    <t>Социальная сфера</t>
  </si>
  <si>
    <t>Выпуск специалистов учреждениями:</t>
  </si>
  <si>
    <t>Организации и индивидуальные предприниматели</t>
  </si>
  <si>
    <t>Инфраструктурная обеспеченность населения</t>
  </si>
  <si>
    <t>Благоустройство</t>
  </si>
  <si>
    <t>Раздел 2. Развитие муниципального сектора экономики</t>
  </si>
  <si>
    <t>Единица измерения</t>
  </si>
  <si>
    <t>%</t>
  </si>
  <si>
    <t>Наименование показателя</t>
  </si>
  <si>
    <t>тыс.рублей</t>
  </si>
  <si>
    <t>Обрабатывающие производства</t>
  </si>
  <si>
    <t>Производство и распределение электроэнергии, газа и воды</t>
  </si>
  <si>
    <t>Объем продукции сельского хозяйства всех категорий хозяйств</t>
  </si>
  <si>
    <t>Оборот розничной торговли</t>
  </si>
  <si>
    <t>Оборот общественного питания</t>
  </si>
  <si>
    <t>Объем услуг предприятий транспорта</t>
  </si>
  <si>
    <t>Раздел 3. Перечень и объемы поставок продукции, закупаемой для муниципальных нужд (по укрупненной номенклатуре)</t>
  </si>
  <si>
    <t>в том числе:</t>
  </si>
  <si>
    <t>млн.рублей</t>
  </si>
  <si>
    <t>Итого базовые отрасли экономики</t>
  </si>
  <si>
    <t>Доля в базовых отраслях</t>
  </si>
  <si>
    <t xml:space="preserve">Объем работ, выполненных по виду деятельности "строи-тельство" </t>
  </si>
  <si>
    <t>Производство промышленной продукции</t>
  </si>
  <si>
    <t>год</t>
  </si>
  <si>
    <t>Наименование отрасли</t>
  </si>
  <si>
    <t>Удельный вес в общем объеме, %</t>
  </si>
  <si>
    <t>Производство пищевой продукции</t>
  </si>
  <si>
    <t>Машиностроение и металлообработка</t>
  </si>
  <si>
    <t>Обработка древисины</t>
  </si>
  <si>
    <t>Прочие</t>
  </si>
  <si>
    <t>ИНДИКАТИВНЫЙ ПЛАН</t>
  </si>
  <si>
    <t>Прогноз</t>
  </si>
  <si>
    <t>2017 год</t>
  </si>
  <si>
    <t>2018 год</t>
  </si>
  <si>
    <t>Среднегодовая численность постоянного населения – всего, человек</t>
  </si>
  <si>
    <t>решением Совета</t>
  </si>
  <si>
    <t>Апшеронского городского</t>
  </si>
  <si>
    <t>поселения Апшеронского района</t>
  </si>
  <si>
    <t>в процентах к предыдущему году</t>
  </si>
  <si>
    <t>Хлеб и хлебобулочные изделия, тонн</t>
  </si>
  <si>
    <t>Среднедушевой денежный доход на одного жителя, рублей</t>
  </si>
  <si>
    <t>Численность экономически активного населения, человек</t>
  </si>
  <si>
    <t>Численность занятых в экономике, человек</t>
  </si>
  <si>
    <t>Номинальная начисленная среднемесячная заработная плата по полному кругу организаций, рублей в месяц</t>
  </si>
  <si>
    <t>Численность зарегистрированных безработных, человек</t>
  </si>
  <si>
    <t>Уровень регистрируемой безработицы в % от численности трудоспособного населения в трудоспособном возрасте</t>
  </si>
  <si>
    <t>Фонд оплаты труда, млн.рублей</t>
  </si>
  <si>
    <t>Плиты древесноволокнистые из древесины или других одревесневших материалов, млн.усл.кв.м</t>
  </si>
  <si>
    <t>Объем продукции сельского хозяйства всех категорий хозяйств, млн.рублей</t>
  </si>
  <si>
    <t>Объем услуг предприятий транспорта, млн.рублей</t>
  </si>
  <si>
    <t>в том числе крупных и средних предприятий транспорта, млн.рублей</t>
  </si>
  <si>
    <t>Оборот розничной торговли, млн.рублей</t>
  </si>
  <si>
    <t>Оборот общественного питания, млн.рублей</t>
  </si>
  <si>
    <t>Объем инвестиций в основной капитал за счет всех источников финансирования по кругу крупных и средних предприятий, млн.рублей</t>
  </si>
  <si>
    <t>Объем работ, выполненных по виду деятельности "строительство" по кругу крупных и средних предприятий, млн.рублей</t>
  </si>
  <si>
    <t>в процентах к предыдущему году в сопоставимых ценах</t>
  </si>
  <si>
    <t>Лесоматериалы, продольно распиленные или расколотые, тыс.куб.м</t>
  </si>
  <si>
    <t>в том числе в сельскохозяйственных организациях, млн.рублей</t>
  </si>
  <si>
    <t>в том числе в крестьянских (фермерских) хозяйствах и у индивидуальных предпринимателей, млн.рублей</t>
  </si>
  <si>
    <t>в том числе в личных подсобных хозяйствах, млн.рублей</t>
  </si>
  <si>
    <t>Объем поставок продукции, закупаемой для муниципальных нужд за счет средств бюджета поселения и внебюджетных источников финансирования, тыс.рублей</t>
  </si>
  <si>
    <t>Товары, тыс.рублей</t>
  </si>
  <si>
    <t>Электроэнергия, газ, пар и вода, тыс.рублей</t>
  </si>
  <si>
    <t>Работы, тыс.рублей</t>
  </si>
  <si>
    <t>Услуги, тыс.рублей</t>
  </si>
  <si>
    <t xml:space="preserve"> -</t>
  </si>
  <si>
    <t>Н.И.Покусаева</t>
  </si>
  <si>
    <t>жильем на конец года, кв.метров площади жилищ на человека</t>
  </si>
  <si>
    <t>Ввод в эксплуатацию жилых домов - всего, кв.метров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</si>
  <si>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</si>
  <si>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 метров на 1 тыс. населения</t>
  </si>
  <si>
    <t>амбулаторно-поликлиническими учреждениями, посещений в смену на 1 тыс.населения</t>
  </si>
  <si>
    <t>врачами, человек на 1 тыс.населения</t>
  </si>
  <si>
    <t>средним медицинским персоналом, человек на 1 тыс.населения</t>
  </si>
  <si>
    <t>Удельный вес населения, занимающегося спортом, %</t>
  </si>
  <si>
    <t>Численность детей в  дошкольных  образовательных учреждениях, человек</t>
  </si>
  <si>
    <t>общеобразовательных, человек</t>
  </si>
  <si>
    <t>начального профессионального образования, человек</t>
  </si>
  <si>
    <t>среднего профессионального образования, человек</t>
  </si>
  <si>
    <t>Численность учащихся в учреждениях:</t>
  </si>
  <si>
    <t>Количество организаций, зарегистрированных на территории поселения, единиц</t>
  </si>
  <si>
    <t>в том числе количество организаций государственной формы собственности, единиц</t>
  </si>
  <si>
    <t>в том числе количество организаций муниципальной формы собственности, единиц</t>
  </si>
  <si>
    <t>в том числе количество организаций частной формы собственности, единиц</t>
  </si>
  <si>
    <t>Количество индивидуальных предпринимателей, человек</t>
  </si>
  <si>
    <t>Количество субъектов малого и среднего предпринимательства, единиц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</si>
  <si>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</si>
  <si>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предпринимательства, тыс.рублей</t>
  </si>
  <si>
    <t>Обеспеченность населения объектами розничной торговли, кв. метров на 1000 человек населения</t>
  </si>
  <si>
    <t>Обеспеченность населения объектами общественного питания, кв. метров на 1000 человек населения</t>
  </si>
  <si>
    <t>Количество организаций муниципальной формы собственности, единиц</t>
  </si>
  <si>
    <t>Доходы, полученные от сдачи в аренду имущества, находящегося в муниципальной собственности, млн.рублей</t>
  </si>
  <si>
    <t>Инвестиции в основной капитал организаций муниципальной формы собственности за счет всех источников финансирования, млн.рублей</t>
  </si>
  <si>
    <t>Доля муниципального сектора в общем объеме инвестиций в основной капитал, %</t>
  </si>
  <si>
    <t>Среднегодовая численность работающих в организациях муниципальной формы собственности, человек</t>
  </si>
  <si>
    <t>Доля занятых в организациях муниципальной формы собственности в общей численности занятых в экономике, %</t>
  </si>
  <si>
    <t>Доля муниципального сектора в общем объеме промышленной продукции (работ, услуг), %</t>
  </si>
  <si>
    <t>Промышленное производство, млн.рублей</t>
  </si>
  <si>
    <t>Количество больничных коек, единиц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</si>
  <si>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</si>
  <si>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</si>
  <si>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</si>
  <si>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</si>
  <si>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</si>
  <si>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</si>
  <si>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Количество установленных светильников наружного освещения, шт</t>
  </si>
  <si>
    <t>от __________________№________</t>
  </si>
  <si>
    <t>больничными койками, коек на 1 тыс.жителей</t>
  </si>
  <si>
    <t>социально-экономического развития Апшеронского городского поселения Апшеронского района на 2017 год и плановый период 2018 и 2019 годов</t>
  </si>
  <si>
    <t>2015 год отчет</t>
  </si>
  <si>
    <t>2016 год оценка</t>
  </si>
  <si>
    <t>2019 год</t>
  </si>
  <si>
    <t>из общего объема:</t>
  </si>
  <si>
    <t>в процентах к предыдущему году в действующих ценах</t>
  </si>
  <si>
    <t>Прибыль прибыльных предприятий по полному кругу организаций, млн.рублей</t>
  </si>
  <si>
    <t>по крупным и средним предприятиям, млн.рублей</t>
  </si>
  <si>
    <t>Убыток по всем видам деятельности по полному кругу организаций, млн.рублей</t>
  </si>
  <si>
    <t>Сальдированный финансовый результат по полному кругу организаций, млн.рублей</t>
  </si>
  <si>
    <t>Промышленная деятельность (объем отгруженной продукции) по полному кругу предприятий, млн.рублей</t>
  </si>
  <si>
    <t>Обрабатывающие производства по полному кругу предприятий, млн.рублей</t>
  </si>
  <si>
    <t>Производство и распределение электроэнергии, газа и воды по полному кругу предприятий, млн.рублей</t>
  </si>
  <si>
    <t>Производство основных видов промышленной продукции в натуральном выражении по крупным и средним предприятиям</t>
  </si>
  <si>
    <t xml:space="preserve">Объем инвестиций в основной капитал за счет всех источников финансирования по полному кругу предприятий, млн.рублей    </t>
  </si>
  <si>
    <t>Ед.изм.</t>
  </si>
  <si>
    <t>коек</t>
  </si>
  <si>
    <t xml:space="preserve">на конец года, посещений в смену </t>
  </si>
  <si>
    <t>на конец года, человек</t>
  </si>
  <si>
    <t>Количество мест в учреждениях дошкольного образования</t>
  </si>
  <si>
    <t>мест</t>
  </si>
  <si>
    <t>человек</t>
  </si>
  <si>
    <t>Численность детей в  дошкольных  образовательных учреждениях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</si>
  <si>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</si>
  <si>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</si>
  <si>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</si>
  <si>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Количество больничных коек</t>
  </si>
  <si>
    <t>Количество посещений в смену в амбулаторно-поликлинических учреждениях</t>
  </si>
  <si>
    <t>Численность врачей всех специальностей</t>
  </si>
  <si>
    <t>Численность среднего медицинского персонала</t>
  </si>
  <si>
    <t>Раздел 4. Показатели развития малого предпринимательства</t>
  </si>
  <si>
    <t>Количество субъектов малого предпринимательства, единиц</t>
  </si>
  <si>
    <t>Численность работающих в малом предпринимательстве, человек</t>
  </si>
  <si>
    <t>Протяженность отремонтированных автомобильных дорог местного значения с твердым покрытием и тротуаров, км</t>
  </si>
  <si>
    <t>Количество высаженных зеленых насаждений, тыс.шт</t>
  </si>
  <si>
    <t>Исполняющий обязанности главы</t>
  </si>
  <si>
    <t>Апшеронского городского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</si>
</sst>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0.000000000"/>
    <numFmt numFmtId="173" formatCode="0.0000000000"/>
    <numFmt numFmtId="174" formatCode="0.0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168" fontId="46" fillId="0" borderId="10" xfId="0" applyNumberFormat="1" applyFont="1" applyBorder="1" applyAlignment="1">
      <alignment horizontal="center" vertical="top"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168" fontId="46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/>
    </xf>
    <xf numFmtId="168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169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vertical="top" wrapText="1"/>
    </xf>
    <xf numFmtId="3" fontId="46" fillId="0" borderId="11" xfId="0" applyNumberFormat="1" applyFont="1" applyFill="1" applyBorder="1" applyAlignment="1">
      <alignment horizontal="center" vertical="top"/>
    </xf>
    <xf numFmtId="3" fontId="46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/>
    </xf>
    <xf numFmtId="168" fontId="46" fillId="0" borderId="11" xfId="0" applyNumberFormat="1" applyFont="1" applyFill="1" applyBorder="1" applyAlignment="1">
      <alignment horizontal="center" vertical="top"/>
    </xf>
    <xf numFmtId="169" fontId="46" fillId="0" borderId="10" xfId="0" applyNumberFormat="1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center" vertical="top"/>
    </xf>
    <xf numFmtId="169" fontId="46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Fill="1" applyBorder="1" applyAlignment="1">
      <alignment horizontal="center" vertical="top"/>
    </xf>
    <xf numFmtId="4" fontId="46" fillId="0" borderId="10" xfId="0" applyNumberFormat="1" applyFont="1" applyFill="1" applyBorder="1" applyAlignment="1">
      <alignment horizontal="center" vertical="top"/>
    </xf>
    <xf numFmtId="170" fontId="46" fillId="0" borderId="10" xfId="0" applyNumberFormat="1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 horizontal="center" vertical="top"/>
    </xf>
    <xf numFmtId="0" fontId="47" fillId="0" borderId="10" xfId="0" applyFont="1" applyFill="1" applyBorder="1" applyAlignment="1">
      <alignment vertical="top" wrapText="1"/>
    </xf>
    <xf numFmtId="3" fontId="46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6" fillId="0" borderId="15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46" fillId="0" borderId="16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45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tabSelected="1" view="pageBreakPreview" zoomScale="60" zoomScalePageLayoutView="0" workbookViewId="0" topLeftCell="A154">
      <selection activeCell="A165" sqref="A165"/>
    </sheetView>
  </sheetViews>
  <sheetFormatPr defaultColWidth="9.140625" defaultRowHeight="15"/>
  <cols>
    <col min="1" max="1" width="5.421875" style="7" customWidth="1"/>
    <col min="2" max="2" width="49.00390625" style="7" customWidth="1"/>
    <col min="3" max="7" width="14.7109375" style="7" customWidth="1"/>
    <col min="8" max="12" width="0" style="7" hidden="1" customWidth="1"/>
    <col min="13" max="16384" width="9.140625" style="7" customWidth="1"/>
  </cols>
  <sheetData>
    <row r="1" spans="4:7" ht="18">
      <c r="D1" s="18"/>
      <c r="E1" s="48" t="s">
        <v>0</v>
      </c>
      <c r="F1" s="48"/>
      <c r="G1" s="48"/>
    </row>
    <row r="2" ht="18">
      <c r="E2" s="19"/>
    </row>
    <row r="3" spans="4:7" ht="18">
      <c r="D3" s="18"/>
      <c r="E3" s="48" t="s">
        <v>1</v>
      </c>
      <c r="F3" s="48"/>
      <c r="G3" s="48"/>
    </row>
    <row r="4" spans="4:7" ht="18">
      <c r="D4" s="18"/>
      <c r="E4" s="48" t="s">
        <v>50</v>
      </c>
      <c r="F4" s="48"/>
      <c r="G4" s="48"/>
    </row>
    <row r="5" spans="4:7" ht="18">
      <c r="D5" s="18"/>
      <c r="E5" s="48" t="s">
        <v>51</v>
      </c>
      <c r="F5" s="48"/>
      <c r="G5" s="48"/>
    </row>
    <row r="6" spans="4:7" ht="18">
      <c r="D6" s="18"/>
      <c r="E6" s="48" t="s">
        <v>52</v>
      </c>
      <c r="F6" s="48"/>
      <c r="G6" s="48"/>
    </row>
    <row r="7" spans="4:7" ht="18">
      <c r="D7" s="18"/>
      <c r="E7" s="48" t="s">
        <v>121</v>
      </c>
      <c r="F7" s="48"/>
      <c r="G7" s="48"/>
    </row>
    <row r="11" spans="1:7" ht="18">
      <c r="A11" s="48" t="s">
        <v>45</v>
      </c>
      <c r="B11" s="48"/>
      <c r="C11" s="48"/>
      <c r="D11" s="48"/>
      <c r="E11" s="48"/>
      <c r="F11" s="48"/>
      <c r="G11" s="48"/>
    </row>
    <row r="12" spans="1:7" ht="33" customHeight="1">
      <c r="A12" s="49" t="s">
        <v>123</v>
      </c>
      <c r="B12" s="49"/>
      <c r="C12" s="49"/>
      <c r="D12" s="49"/>
      <c r="E12" s="49"/>
      <c r="F12" s="49"/>
      <c r="G12" s="49"/>
    </row>
    <row r="14" spans="1:7" s="14" customFormat="1" ht="15.75" customHeight="1">
      <c r="A14" s="61" t="s">
        <v>3</v>
      </c>
      <c r="B14" s="61" t="s">
        <v>23</v>
      </c>
      <c r="C14" s="61" t="s">
        <v>124</v>
      </c>
      <c r="D14" s="61" t="s">
        <v>125</v>
      </c>
      <c r="E14" s="70" t="s">
        <v>46</v>
      </c>
      <c r="F14" s="71"/>
      <c r="G14" s="72"/>
    </row>
    <row r="15" spans="1:7" s="14" customFormat="1" ht="15">
      <c r="A15" s="62"/>
      <c r="B15" s="62"/>
      <c r="C15" s="62"/>
      <c r="D15" s="62"/>
      <c r="E15" s="20" t="s">
        <v>47</v>
      </c>
      <c r="F15" s="20" t="s">
        <v>48</v>
      </c>
      <c r="G15" s="20" t="s">
        <v>126</v>
      </c>
    </row>
    <row r="16" spans="1:7" s="14" customFormat="1" ht="15">
      <c r="A16" s="20">
        <v>1</v>
      </c>
      <c r="B16" s="20">
        <v>2</v>
      </c>
      <c r="C16" s="20">
        <v>3</v>
      </c>
      <c r="D16" s="20">
        <v>4</v>
      </c>
      <c r="E16" s="17">
        <v>5</v>
      </c>
      <c r="F16" s="17">
        <v>6</v>
      </c>
      <c r="G16" s="17">
        <v>7</v>
      </c>
    </row>
    <row r="17" spans="1:7" s="14" customFormat="1" ht="15">
      <c r="A17" s="63" t="s">
        <v>7</v>
      </c>
      <c r="B17" s="64"/>
      <c r="C17" s="64"/>
      <c r="D17" s="64"/>
      <c r="E17" s="64"/>
      <c r="F17" s="64"/>
      <c r="G17" s="65"/>
    </row>
    <row r="18" spans="1:7" s="14" customFormat="1" ht="30.75">
      <c r="A18" s="22">
        <v>1</v>
      </c>
      <c r="B18" s="23" t="s">
        <v>49</v>
      </c>
      <c r="C18" s="24">
        <v>41770</v>
      </c>
      <c r="D18" s="24">
        <v>41670</v>
      </c>
      <c r="E18" s="24">
        <v>41680</v>
      </c>
      <c r="F18" s="24">
        <v>41690</v>
      </c>
      <c r="G18" s="24">
        <v>41800</v>
      </c>
    </row>
    <row r="19" spans="1:7" s="14" customFormat="1" ht="32.25" customHeight="1">
      <c r="A19" s="52">
        <v>2</v>
      </c>
      <c r="B19" s="8" t="s">
        <v>55</v>
      </c>
      <c r="C19" s="25">
        <v>10957</v>
      </c>
      <c r="D19" s="25">
        <v>11308</v>
      </c>
      <c r="E19" s="25">
        <v>11986</v>
      </c>
      <c r="F19" s="25">
        <v>12861</v>
      </c>
      <c r="G19" s="25">
        <v>13736</v>
      </c>
    </row>
    <row r="20" spans="1:7" s="14" customFormat="1" ht="15">
      <c r="A20" s="57"/>
      <c r="B20" s="43" t="s">
        <v>53</v>
      </c>
      <c r="C20" s="10">
        <v>106.4</v>
      </c>
      <c r="D20" s="10">
        <f>D19/C19%</f>
        <v>103.20343159623985</v>
      </c>
      <c r="E20" s="10">
        <f>E19/D19%</f>
        <v>105.9957552175451</v>
      </c>
      <c r="F20" s="10">
        <f>F19/E19%</f>
        <v>107.30018354747205</v>
      </c>
      <c r="G20" s="10">
        <f>G19/F19%</f>
        <v>106.80351450120519</v>
      </c>
    </row>
    <row r="21" spans="1:29" s="14" customFormat="1" ht="30.75">
      <c r="A21" s="52">
        <v>3</v>
      </c>
      <c r="B21" s="8" t="s">
        <v>56</v>
      </c>
      <c r="C21" s="25">
        <v>12420</v>
      </c>
      <c r="D21" s="25">
        <v>12462</v>
      </c>
      <c r="E21" s="25">
        <v>12545</v>
      </c>
      <c r="F21" s="25">
        <v>12498</v>
      </c>
      <c r="G21" s="25">
        <v>12549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7" s="14" customFormat="1" ht="15">
      <c r="A22" s="57"/>
      <c r="B22" s="43" t="s">
        <v>53</v>
      </c>
      <c r="C22" s="10">
        <v>100.1</v>
      </c>
      <c r="D22" s="10">
        <f>D21/C21%</f>
        <v>100.33816425120773</v>
      </c>
      <c r="E22" s="10">
        <f>E21/D21%</f>
        <v>100.666024715134</v>
      </c>
      <c r="F22" s="10">
        <f>F21/E21%</f>
        <v>99.62534874451973</v>
      </c>
      <c r="G22" s="10">
        <f>G21/F21%</f>
        <v>100.40806529044647</v>
      </c>
    </row>
    <row r="23" spans="1:7" s="14" customFormat="1" ht="15">
      <c r="A23" s="52">
        <v>4</v>
      </c>
      <c r="B23" s="8" t="s">
        <v>57</v>
      </c>
      <c r="C23" s="25">
        <v>11780</v>
      </c>
      <c r="D23" s="25">
        <v>11820</v>
      </c>
      <c r="E23" s="25">
        <v>11900</v>
      </c>
      <c r="F23" s="25">
        <v>11850</v>
      </c>
      <c r="G23" s="25">
        <v>11900</v>
      </c>
    </row>
    <row r="24" spans="1:7" s="14" customFormat="1" ht="15">
      <c r="A24" s="57"/>
      <c r="B24" s="43" t="s">
        <v>53</v>
      </c>
      <c r="C24" s="10">
        <v>100.1</v>
      </c>
      <c r="D24" s="10">
        <f>D23/C23%</f>
        <v>100.33955857385399</v>
      </c>
      <c r="E24" s="10">
        <f>E23/D23%</f>
        <v>100.67681895093062</v>
      </c>
      <c r="F24" s="10">
        <f>F23/E23%</f>
        <v>99.5798319327731</v>
      </c>
      <c r="G24" s="10">
        <f>G23/F23%</f>
        <v>100.42194092827005</v>
      </c>
    </row>
    <row r="25" spans="1:7" s="14" customFormat="1" ht="46.5">
      <c r="A25" s="52">
        <v>5</v>
      </c>
      <c r="B25" s="8" t="s">
        <v>58</v>
      </c>
      <c r="C25" s="25">
        <v>19008</v>
      </c>
      <c r="D25" s="25">
        <v>20091</v>
      </c>
      <c r="E25" s="25">
        <v>20633</v>
      </c>
      <c r="F25" s="25">
        <v>21396</v>
      </c>
      <c r="G25" s="25">
        <v>22487</v>
      </c>
    </row>
    <row r="26" spans="1:12" s="14" customFormat="1" ht="15">
      <c r="A26" s="57"/>
      <c r="B26" s="43" t="s">
        <v>53</v>
      </c>
      <c r="C26" s="10">
        <v>104.8</v>
      </c>
      <c r="D26" s="10">
        <f>D25/C25%</f>
        <v>105.697601010101</v>
      </c>
      <c r="E26" s="10">
        <f>E25/D25%</f>
        <v>102.69772534965905</v>
      </c>
      <c r="F26" s="10">
        <f>F25/E25%</f>
        <v>103.69795957931468</v>
      </c>
      <c r="G26" s="10">
        <f>G25/F25%</f>
        <v>105.09908394092353</v>
      </c>
      <c r="H26" s="14">
        <v>2014</v>
      </c>
      <c r="I26" s="14">
        <v>2015</v>
      </c>
      <c r="J26" s="14">
        <v>2016</v>
      </c>
      <c r="K26" s="14">
        <v>2017</v>
      </c>
      <c r="L26" s="14">
        <v>2018</v>
      </c>
    </row>
    <row r="27" spans="1:12" s="41" customFormat="1" ht="30.75">
      <c r="A27" s="50">
        <v>6</v>
      </c>
      <c r="B27" s="40" t="s">
        <v>59</v>
      </c>
      <c r="C27" s="39">
        <v>249</v>
      </c>
      <c r="D27" s="39">
        <v>197</v>
      </c>
      <c r="E27" s="39">
        <v>200</v>
      </c>
      <c r="F27" s="39">
        <v>220</v>
      </c>
      <c r="G27" s="39">
        <v>225</v>
      </c>
      <c r="H27" s="41">
        <v>25402</v>
      </c>
      <c r="I27" s="41">
        <v>25148</v>
      </c>
      <c r="J27" s="41">
        <v>25022</v>
      </c>
      <c r="K27" s="41">
        <v>24672</v>
      </c>
      <c r="L27" s="41">
        <v>24401</v>
      </c>
    </row>
    <row r="28" spans="1:7" s="41" customFormat="1" ht="15">
      <c r="A28" s="51"/>
      <c r="B28" s="46" t="s">
        <v>53</v>
      </c>
      <c r="C28" s="42">
        <v>127.7</v>
      </c>
      <c r="D28" s="42">
        <f>D27/C27%</f>
        <v>79.11646586345381</v>
      </c>
      <c r="E28" s="42">
        <f>E27/D27%</f>
        <v>101.5228426395939</v>
      </c>
      <c r="F28" s="42">
        <f>F27/E27%</f>
        <v>110</v>
      </c>
      <c r="G28" s="42">
        <f>G27/F27%</f>
        <v>102.27272727272727</v>
      </c>
    </row>
    <row r="29" spans="1:12" s="41" customFormat="1" ht="46.5">
      <c r="A29" s="39">
        <v>7</v>
      </c>
      <c r="B29" s="40" t="s">
        <v>60</v>
      </c>
      <c r="C29" s="38">
        <v>1</v>
      </c>
      <c r="D29" s="38">
        <v>0.9</v>
      </c>
      <c r="E29" s="38">
        <v>0.9</v>
      </c>
      <c r="F29" s="38">
        <v>0.9</v>
      </c>
      <c r="G29" s="38">
        <v>1</v>
      </c>
      <c r="H29" s="41">
        <f>C27/H27%</f>
        <v>0.9802377765530272</v>
      </c>
      <c r="I29" s="41">
        <f>D27/I27%</f>
        <v>0.783362494035311</v>
      </c>
      <c r="J29" s="41">
        <f>E27/J27%</f>
        <v>0.7992966189753017</v>
      </c>
      <c r="K29" s="41">
        <f>F27/K27%</f>
        <v>0.8916990920881972</v>
      </c>
      <c r="L29" s="41">
        <f>G27/L27%</f>
        <v>0.9220933568296381</v>
      </c>
    </row>
    <row r="30" spans="1:7" s="14" customFormat="1" ht="30.75">
      <c r="A30" s="52">
        <v>8</v>
      </c>
      <c r="B30" s="8" t="s">
        <v>129</v>
      </c>
      <c r="C30" s="10">
        <v>103.5</v>
      </c>
      <c r="D30" s="10">
        <v>106.6</v>
      </c>
      <c r="E30" s="10">
        <v>118.4</v>
      </c>
      <c r="F30" s="10">
        <v>123.4</v>
      </c>
      <c r="G30" s="10">
        <v>187.1</v>
      </c>
    </row>
    <row r="31" spans="1:7" s="14" customFormat="1" ht="15">
      <c r="A31" s="58"/>
      <c r="B31" s="43" t="s">
        <v>53</v>
      </c>
      <c r="C31" s="10">
        <v>138.2</v>
      </c>
      <c r="D31" s="10">
        <f>D30/C30%</f>
        <v>102.9951690821256</v>
      </c>
      <c r="E31" s="10">
        <f>E30/D30%</f>
        <v>111.06941838649158</v>
      </c>
      <c r="F31" s="10">
        <f>F30/E30%</f>
        <v>104.22297297297297</v>
      </c>
      <c r="G31" s="10">
        <f>G30/F30%</f>
        <v>151.62074554294975</v>
      </c>
    </row>
    <row r="32" spans="1:7" s="14" customFormat="1" ht="15">
      <c r="A32" s="58"/>
      <c r="B32" s="8" t="s">
        <v>127</v>
      </c>
      <c r="C32" s="10"/>
      <c r="D32" s="10"/>
      <c r="E32" s="10"/>
      <c r="F32" s="10"/>
      <c r="G32" s="10"/>
    </row>
    <row r="33" spans="1:7" s="14" customFormat="1" ht="30.75">
      <c r="A33" s="58"/>
      <c r="B33" s="8" t="s">
        <v>130</v>
      </c>
      <c r="C33" s="10">
        <v>10.6</v>
      </c>
      <c r="D33" s="10">
        <v>12.5</v>
      </c>
      <c r="E33" s="10">
        <v>13.1</v>
      </c>
      <c r="F33" s="10">
        <v>13.3</v>
      </c>
      <c r="G33" s="10">
        <v>71.1</v>
      </c>
    </row>
    <row r="34" spans="1:7" s="14" customFormat="1" ht="15">
      <c r="A34" s="57"/>
      <c r="B34" s="43" t="s">
        <v>53</v>
      </c>
      <c r="C34" s="10">
        <v>110.4</v>
      </c>
      <c r="D34" s="10">
        <f>D33/C33%</f>
        <v>117.9245283018868</v>
      </c>
      <c r="E34" s="10">
        <f>E33/D33%</f>
        <v>104.8</v>
      </c>
      <c r="F34" s="10">
        <f>F33/E33%</f>
        <v>101.52671755725191</v>
      </c>
      <c r="G34" s="10">
        <f>G33/F33%</f>
        <v>534.5864661654134</v>
      </c>
    </row>
    <row r="35" spans="1:7" s="14" customFormat="1" ht="30.75">
      <c r="A35" s="52">
        <v>9</v>
      </c>
      <c r="B35" s="26" t="s">
        <v>131</v>
      </c>
      <c r="C35" s="10">
        <v>2571.3</v>
      </c>
      <c r="D35" s="10">
        <v>365.5</v>
      </c>
      <c r="E35" s="10">
        <v>338.5</v>
      </c>
      <c r="F35" s="10">
        <v>269.4</v>
      </c>
      <c r="G35" s="10">
        <v>159.3</v>
      </c>
    </row>
    <row r="36" spans="1:7" s="14" customFormat="1" ht="15">
      <c r="A36" s="58"/>
      <c r="B36" s="27" t="s">
        <v>53</v>
      </c>
      <c r="C36" s="10">
        <v>992.5</v>
      </c>
      <c r="D36" s="10">
        <f>D35/C35%</f>
        <v>14.214599618869832</v>
      </c>
      <c r="E36" s="10">
        <f>E35/D35%</f>
        <v>92.61285909712723</v>
      </c>
      <c r="F36" s="10">
        <f>F35/E35%</f>
        <v>79.58641063515509</v>
      </c>
      <c r="G36" s="10">
        <f>G35/F35%</f>
        <v>59.1314031180401</v>
      </c>
    </row>
    <row r="37" spans="1:7" s="14" customFormat="1" ht="15">
      <c r="A37" s="58"/>
      <c r="B37" s="26" t="s">
        <v>127</v>
      </c>
      <c r="C37" s="10"/>
      <c r="D37" s="10"/>
      <c r="E37" s="10"/>
      <c r="F37" s="10"/>
      <c r="G37" s="10"/>
    </row>
    <row r="38" spans="1:7" s="14" customFormat="1" ht="18" customHeight="1">
      <c r="A38" s="58"/>
      <c r="B38" s="26" t="s">
        <v>130</v>
      </c>
      <c r="C38" s="10">
        <v>2461</v>
      </c>
      <c r="D38" s="10">
        <v>238.7</v>
      </c>
      <c r="E38" s="10">
        <v>226</v>
      </c>
      <c r="F38" s="10">
        <v>169.8</v>
      </c>
      <c r="G38" s="10">
        <v>73.8</v>
      </c>
    </row>
    <row r="39" spans="1:7" s="14" customFormat="1" ht="15">
      <c r="A39" s="57"/>
      <c r="B39" s="27" t="s">
        <v>53</v>
      </c>
      <c r="C39" s="10">
        <v>69.3</v>
      </c>
      <c r="D39" s="10">
        <f>D38/C38%</f>
        <v>9.699309223892726</v>
      </c>
      <c r="E39" s="10">
        <f>E38/D38%</f>
        <v>94.67951403435275</v>
      </c>
      <c r="F39" s="10">
        <f>F38/E38%</f>
        <v>75.13274336283187</v>
      </c>
      <c r="G39" s="10">
        <f>G38/F38%</f>
        <v>43.46289752650176</v>
      </c>
    </row>
    <row r="40" spans="1:7" s="14" customFormat="1" ht="30.75">
      <c r="A40" s="52">
        <v>10</v>
      </c>
      <c r="B40" s="26" t="s">
        <v>132</v>
      </c>
      <c r="C40" s="10">
        <f>C30-C35</f>
        <v>-2467.8</v>
      </c>
      <c r="D40" s="10">
        <f>D30-D35</f>
        <v>-258.9</v>
      </c>
      <c r="E40" s="10">
        <f>E30-E35</f>
        <v>-220.1</v>
      </c>
      <c r="F40" s="10">
        <f>F30-F35</f>
        <v>-145.99999999999997</v>
      </c>
      <c r="G40" s="10">
        <f>G30-G35</f>
        <v>27.799999999999983</v>
      </c>
    </row>
    <row r="41" spans="1:7" s="14" customFormat="1" ht="15">
      <c r="A41" s="58"/>
      <c r="B41" s="27" t="s">
        <v>53</v>
      </c>
      <c r="C41" s="10">
        <v>66.7</v>
      </c>
      <c r="D41" s="10">
        <f>D40/C40%</f>
        <v>10.49112569900316</v>
      </c>
      <c r="E41" s="10">
        <v>172</v>
      </c>
      <c r="F41" s="10">
        <f>F40/E40%</f>
        <v>66.3334847796456</v>
      </c>
      <c r="G41" s="10">
        <v>625.2</v>
      </c>
    </row>
    <row r="42" spans="1:7" s="14" customFormat="1" ht="15">
      <c r="A42" s="58"/>
      <c r="B42" s="26" t="s">
        <v>127</v>
      </c>
      <c r="C42" s="10"/>
      <c r="D42" s="10"/>
      <c r="E42" s="10"/>
      <c r="F42" s="10"/>
      <c r="G42" s="10"/>
    </row>
    <row r="43" spans="1:7" s="14" customFormat="1" ht="15.75" customHeight="1">
      <c r="A43" s="58"/>
      <c r="B43" s="26" t="s">
        <v>130</v>
      </c>
      <c r="C43" s="10">
        <f>C33-C38</f>
        <v>-2450.4</v>
      </c>
      <c r="D43" s="10">
        <f>D33-D38</f>
        <v>-226.2</v>
      </c>
      <c r="E43" s="10">
        <f>E33-E38</f>
        <v>-212.9</v>
      </c>
      <c r="F43" s="10">
        <f>F33-F38</f>
        <v>-156.5</v>
      </c>
      <c r="G43" s="10">
        <f>G33-G38</f>
        <v>-2.700000000000003</v>
      </c>
    </row>
    <row r="44" spans="1:7" s="14" customFormat="1" ht="15">
      <c r="A44" s="57"/>
      <c r="B44" s="27" t="s">
        <v>53</v>
      </c>
      <c r="C44" s="10">
        <v>69.2</v>
      </c>
      <c r="D44" s="10">
        <f>D43/C43%</f>
        <v>9.231145935357493</v>
      </c>
      <c r="E44" s="10">
        <f>E43/D43%</f>
        <v>94.12024756852344</v>
      </c>
      <c r="F44" s="10">
        <f>F43/E43%</f>
        <v>73.50868952559887</v>
      </c>
      <c r="G44" s="10">
        <f>G43/F43%</f>
        <v>1.7252396166134205</v>
      </c>
    </row>
    <row r="45" spans="1:7" s="14" customFormat="1" ht="15">
      <c r="A45" s="52">
        <v>11</v>
      </c>
      <c r="B45" s="8" t="s">
        <v>61</v>
      </c>
      <c r="C45" s="25">
        <v>2040</v>
      </c>
      <c r="D45" s="25">
        <v>2110</v>
      </c>
      <c r="E45" s="25">
        <v>2160</v>
      </c>
      <c r="F45" s="25">
        <v>2268</v>
      </c>
      <c r="G45" s="25">
        <v>2442</v>
      </c>
    </row>
    <row r="46" spans="1:7" s="14" customFormat="1" ht="15">
      <c r="A46" s="57"/>
      <c r="B46" s="43" t="s">
        <v>53</v>
      </c>
      <c r="C46" s="10">
        <v>103.4</v>
      </c>
      <c r="D46" s="10">
        <f>D45/C45%</f>
        <v>103.43137254901961</v>
      </c>
      <c r="E46" s="10">
        <f>E45/D45%</f>
        <v>102.36966824644549</v>
      </c>
      <c r="F46" s="10">
        <f>F45/E45%</f>
        <v>105</v>
      </c>
      <c r="G46" s="10">
        <f>G45/F45%</f>
        <v>107.67195767195767</v>
      </c>
    </row>
    <row r="47" spans="1:7" s="14" customFormat="1" ht="15">
      <c r="A47" s="66" t="s">
        <v>8</v>
      </c>
      <c r="B47" s="67"/>
      <c r="C47" s="67"/>
      <c r="D47" s="67"/>
      <c r="E47" s="67"/>
      <c r="F47" s="67"/>
      <c r="G47" s="68"/>
    </row>
    <row r="48" spans="1:7" s="14" customFormat="1" ht="46.5">
      <c r="A48" s="52">
        <v>12</v>
      </c>
      <c r="B48" s="26" t="s">
        <v>133</v>
      </c>
      <c r="C48" s="29">
        <v>915.1</v>
      </c>
      <c r="D48" s="29">
        <v>1158</v>
      </c>
      <c r="E48" s="29">
        <v>1429.6</v>
      </c>
      <c r="F48" s="29">
        <v>1778.8</v>
      </c>
      <c r="G48" s="29">
        <v>2227.9</v>
      </c>
    </row>
    <row r="49" spans="1:7" s="14" customFormat="1" ht="30.75">
      <c r="A49" s="59"/>
      <c r="B49" s="27" t="s">
        <v>128</v>
      </c>
      <c r="C49" s="29">
        <v>189.5</v>
      </c>
      <c r="D49" s="29">
        <f>D48/C48%</f>
        <v>126.54354715331658</v>
      </c>
      <c r="E49" s="29">
        <f>E48/D48%</f>
        <v>123.45423143350604</v>
      </c>
      <c r="F49" s="29">
        <f>F48/E48%</f>
        <v>124.4264129826525</v>
      </c>
      <c r="G49" s="29">
        <f>G48/F48%</f>
        <v>125.24735776928267</v>
      </c>
    </row>
    <row r="50" spans="1:7" s="14" customFormat="1" ht="15">
      <c r="A50" s="58"/>
      <c r="B50" s="26" t="s">
        <v>127</v>
      </c>
      <c r="C50" s="29"/>
      <c r="D50" s="29"/>
      <c r="E50" s="29"/>
      <c r="F50" s="29"/>
      <c r="G50" s="29"/>
    </row>
    <row r="51" spans="1:7" s="14" customFormat="1" ht="15" customHeight="1">
      <c r="A51" s="58"/>
      <c r="B51" s="26" t="s">
        <v>130</v>
      </c>
      <c r="C51" s="29">
        <v>681.4</v>
      </c>
      <c r="D51" s="29">
        <v>879.1</v>
      </c>
      <c r="E51" s="29">
        <v>1038.6</v>
      </c>
      <c r="F51" s="29">
        <v>1196.9</v>
      </c>
      <c r="G51" s="29">
        <v>1311.8</v>
      </c>
    </row>
    <row r="52" spans="1:7" s="14" customFormat="1" ht="30.75">
      <c r="A52" s="57"/>
      <c r="B52" s="27" t="s">
        <v>128</v>
      </c>
      <c r="C52" s="29">
        <v>183</v>
      </c>
      <c r="D52" s="29">
        <f>D51/C51%</f>
        <v>129.01379512767832</v>
      </c>
      <c r="E52" s="29">
        <f>E51/D51%</f>
        <v>118.14355590945283</v>
      </c>
      <c r="F52" s="29">
        <f>F51/E51%</f>
        <v>115.24167148083961</v>
      </c>
      <c r="G52" s="29">
        <f>G51/F51%</f>
        <v>109.59979948199513</v>
      </c>
    </row>
    <row r="53" spans="1:7" s="14" customFormat="1" ht="30.75">
      <c r="A53" s="52">
        <v>13</v>
      </c>
      <c r="B53" s="8" t="s">
        <v>134</v>
      </c>
      <c r="C53" s="10">
        <v>741.9</v>
      </c>
      <c r="D53" s="10">
        <v>964.3</v>
      </c>
      <c r="E53" s="10">
        <v>1216.8</v>
      </c>
      <c r="F53" s="10">
        <v>1546.6</v>
      </c>
      <c r="G53" s="10">
        <v>1974.8</v>
      </c>
    </row>
    <row r="54" spans="1:7" s="14" customFormat="1" ht="30.75">
      <c r="A54" s="59"/>
      <c r="B54" s="27" t="s">
        <v>128</v>
      </c>
      <c r="C54" s="10">
        <v>231.5</v>
      </c>
      <c r="D54" s="10">
        <f>D53/C53%</f>
        <v>129.9770858606281</v>
      </c>
      <c r="E54" s="10">
        <f>E53/D53%</f>
        <v>126.18479726226279</v>
      </c>
      <c r="F54" s="10">
        <f>F53/E53%</f>
        <v>127.10387902695595</v>
      </c>
      <c r="G54" s="10">
        <f>G53/F53%</f>
        <v>127.686538212854</v>
      </c>
    </row>
    <row r="55" spans="1:7" s="14" customFormat="1" ht="15">
      <c r="A55" s="58"/>
      <c r="B55" s="26" t="s">
        <v>127</v>
      </c>
      <c r="C55" s="10"/>
      <c r="D55" s="10"/>
      <c r="E55" s="10"/>
      <c r="F55" s="10"/>
      <c r="G55" s="10"/>
    </row>
    <row r="56" spans="1:7" s="14" customFormat="1" ht="18" customHeight="1">
      <c r="A56" s="58"/>
      <c r="B56" s="26" t="s">
        <v>130</v>
      </c>
      <c r="C56" s="10">
        <v>509.6</v>
      </c>
      <c r="D56" s="10">
        <v>686.8</v>
      </c>
      <c r="E56" s="10">
        <v>827.3</v>
      </c>
      <c r="F56" s="10">
        <v>966.4</v>
      </c>
      <c r="G56" s="10">
        <v>1060.5</v>
      </c>
    </row>
    <row r="57" spans="1:7" s="14" customFormat="1" ht="30.75">
      <c r="A57" s="57"/>
      <c r="B57" s="27" t="s">
        <v>128</v>
      </c>
      <c r="C57" s="10">
        <v>241.2</v>
      </c>
      <c r="D57" s="10">
        <f>D56/C56%</f>
        <v>134.7723704866562</v>
      </c>
      <c r="E57" s="10">
        <f>E56/D56%</f>
        <v>120.45719277810134</v>
      </c>
      <c r="F57" s="10">
        <f>F56/E56%</f>
        <v>116.81373141544785</v>
      </c>
      <c r="G57" s="10">
        <f>G56/F56%</f>
        <v>109.73716887417218</v>
      </c>
    </row>
    <row r="58" spans="1:7" s="14" customFormat="1" ht="46.5">
      <c r="A58" s="52">
        <v>14</v>
      </c>
      <c r="B58" s="8" t="s">
        <v>135</v>
      </c>
      <c r="C58" s="10">
        <v>173.2</v>
      </c>
      <c r="D58" s="10">
        <v>193.7</v>
      </c>
      <c r="E58" s="10">
        <v>212.8</v>
      </c>
      <c r="F58" s="10">
        <v>232.2</v>
      </c>
      <c r="G58" s="10">
        <v>253.1</v>
      </c>
    </row>
    <row r="59" spans="1:7" s="14" customFormat="1" ht="30.75">
      <c r="A59" s="59"/>
      <c r="B59" s="27" t="s">
        <v>128</v>
      </c>
      <c r="C59" s="29">
        <v>106.7</v>
      </c>
      <c r="D59" s="29">
        <f>D58/C58%</f>
        <v>111.83602771362587</v>
      </c>
      <c r="E59" s="29">
        <f>E58/D58%</f>
        <v>109.86060918946826</v>
      </c>
      <c r="F59" s="29">
        <f>F58/E58%</f>
        <v>109.11654135338345</v>
      </c>
      <c r="G59" s="29">
        <f>G58/F58%</f>
        <v>109.00086132644272</v>
      </c>
    </row>
    <row r="60" spans="1:7" s="14" customFormat="1" ht="15">
      <c r="A60" s="73"/>
      <c r="B60" s="26" t="s">
        <v>127</v>
      </c>
      <c r="C60" s="29"/>
      <c r="D60" s="29"/>
      <c r="E60" s="29"/>
      <c r="F60" s="29"/>
      <c r="G60" s="29"/>
    </row>
    <row r="61" spans="1:7" s="14" customFormat="1" ht="17.25" customHeight="1">
      <c r="A61" s="73"/>
      <c r="B61" s="26" t="s">
        <v>130</v>
      </c>
      <c r="C61" s="29">
        <v>171.8</v>
      </c>
      <c r="D61" s="29">
        <v>192.3</v>
      </c>
      <c r="E61" s="29">
        <v>211.3</v>
      </c>
      <c r="F61" s="29">
        <v>230.5</v>
      </c>
      <c r="G61" s="29">
        <v>251.3</v>
      </c>
    </row>
    <row r="62" spans="1:7" s="14" customFormat="1" ht="30.75">
      <c r="A62" s="53"/>
      <c r="B62" s="27" t="s">
        <v>128</v>
      </c>
      <c r="C62" s="29">
        <v>106.6</v>
      </c>
      <c r="D62" s="29">
        <f>D61/C61%</f>
        <v>111.9324796274738</v>
      </c>
      <c r="E62" s="29">
        <f>E61/D61%</f>
        <v>109.88039521580863</v>
      </c>
      <c r="F62" s="29">
        <f>F61/E61%</f>
        <v>109.08660672030288</v>
      </c>
      <c r="G62" s="29">
        <f>G61/F61%</f>
        <v>109.02386117136659</v>
      </c>
    </row>
    <row r="63" spans="1:7" s="14" customFormat="1" ht="46.5">
      <c r="A63" s="21"/>
      <c r="B63" s="8" t="s">
        <v>136</v>
      </c>
      <c r="C63" s="10"/>
      <c r="D63" s="10"/>
      <c r="E63" s="10"/>
      <c r="F63" s="10"/>
      <c r="G63" s="10"/>
    </row>
    <row r="64" spans="1:7" s="14" customFormat="1" ht="30.75">
      <c r="A64" s="21">
        <v>15</v>
      </c>
      <c r="B64" s="8" t="s">
        <v>71</v>
      </c>
      <c r="C64" s="10">
        <v>7.4</v>
      </c>
      <c r="D64" s="10">
        <v>8</v>
      </c>
      <c r="E64" s="10">
        <v>8.5</v>
      </c>
      <c r="F64" s="10">
        <v>9.1</v>
      </c>
      <c r="G64" s="10">
        <v>9.15</v>
      </c>
    </row>
    <row r="65" spans="1:7" s="14" customFormat="1" ht="15">
      <c r="A65" s="21">
        <v>16</v>
      </c>
      <c r="B65" s="8" t="s">
        <v>54</v>
      </c>
      <c r="C65" s="25">
        <v>1696</v>
      </c>
      <c r="D65" s="25">
        <v>1709</v>
      </c>
      <c r="E65" s="25">
        <v>1717</v>
      </c>
      <c r="F65" s="25">
        <v>1725</v>
      </c>
      <c r="G65" s="25">
        <v>1740</v>
      </c>
    </row>
    <row r="66" spans="1:7" s="14" customFormat="1" ht="31.5" customHeight="1">
      <c r="A66" s="21">
        <v>17</v>
      </c>
      <c r="B66" s="8" t="s">
        <v>62</v>
      </c>
      <c r="C66" s="10">
        <v>5.878</v>
      </c>
      <c r="D66" s="10">
        <v>6.1</v>
      </c>
      <c r="E66" s="10">
        <v>6.5</v>
      </c>
      <c r="F66" s="10">
        <v>6.7</v>
      </c>
      <c r="G66" s="10">
        <v>7.1</v>
      </c>
    </row>
    <row r="67" spans="1:7" s="14" customFormat="1" ht="15">
      <c r="A67" s="69" t="s">
        <v>9</v>
      </c>
      <c r="B67" s="69"/>
      <c r="C67" s="69"/>
      <c r="D67" s="69"/>
      <c r="E67" s="69"/>
      <c r="F67" s="69"/>
      <c r="G67" s="69"/>
    </row>
    <row r="68" spans="1:7" s="14" customFormat="1" ht="30.75">
      <c r="A68" s="52">
        <v>18</v>
      </c>
      <c r="B68" s="23" t="s">
        <v>63</v>
      </c>
      <c r="C68" s="29">
        <v>112.7</v>
      </c>
      <c r="D68" s="29">
        <v>117.8</v>
      </c>
      <c r="E68" s="29">
        <v>124.9</v>
      </c>
      <c r="F68" s="29">
        <v>129.4</v>
      </c>
      <c r="G68" s="29">
        <v>125.8</v>
      </c>
    </row>
    <row r="69" spans="1:7" s="14" customFormat="1" ht="15">
      <c r="A69" s="60"/>
      <c r="B69" s="47" t="s">
        <v>53</v>
      </c>
      <c r="C69" s="29">
        <v>98.2</v>
      </c>
      <c r="D69" s="29">
        <f>D68/C68%</f>
        <v>104.52528837622005</v>
      </c>
      <c r="E69" s="29">
        <f>E68/D68%</f>
        <v>106.02716468590833</v>
      </c>
      <c r="F69" s="29">
        <f>F68/E68%</f>
        <v>103.60288230584467</v>
      </c>
      <c r="G69" s="29">
        <f>G68/F68%</f>
        <v>97.2179289026275</v>
      </c>
    </row>
    <row r="70" spans="1:8" s="14" customFormat="1" ht="30.75">
      <c r="A70" s="52">
        <v>19</v>
      </c>
      <c r="B70" s="8" t="s">
        <v>72</v>
      </c>
      <c r="C70" s="10">
        <v>7.5</v>
      </c>
      <c r="D70" s="10">
        <v>7.8</v>
      </c>
      <c r="E70" s="10">
        <v>8</v>
      </c>
      <c r="F70" s="10">
        <v>8.2</v>
      </c>
      <c r="G70" s="10">
        <v>8.5</v>
      </c>
      <c r="H70" s="32"/>
    </row>
    <row r="71" spans="1:7" s="14" customFormat="1" ht="15">
      <c r="A71" s="60"/>
      <c r="B71" s="47" t="s">
        <v>53</v>
      </c>
      <c r="C71" s="29">
        <v>119</v>
      </c>
      <c r="D71" s="29">
        <f>D70/C70%</f>
        <v>104</v>
      </c>
      <c r="E71" s="29">
        <f>E70/D70%</f>
        <v>102.56410256410257</v>
      </c>
      <c r="F71" s="29">
        <f>F70/E70%</f>
        <v>102.49999999999999</v>
      </c>
      <c r="G71" s="29">
        <f>G70/F70%</f>
        <v>103.65853658536587</v>
      </c>
    </row>
    <row r="72" spans="1:8" s="14" customFormat="1" ht="46.5">
      <c r="A72" s="52">
        <v>20</v>
      </c>
      <c r="B72" s="8" t="s">
        <v>73</v>
      </c>
      <c r="C72" s="10">
        <v>2</v>
      </c>
      <c r="D72" s="10">
        <v>2.1</v>
      </c>
      <c r="E72" s="10">
        <v>2.2</v>
      </c>
      <c r="F72" s="10">
        <v>2.4</v>
      </c>
      <c r="G72" s="10">
        <v>2.6</v>
      </c>
      <c r="H72" s="32"/>
    </row>
    <row r="73" spans="1:7" s="14" customFormat="1" ht="15">
      <c r="A73" s="60"/>
      <c r="B73" s="47" t="s">
        <v>53</v>
      </c>
      <c r="C73" s="29">
        <v>105.3</v>
      </c>
      <c r="D73" s="29">
        <f>D72/C72%</f>
        <v>105</v>
      </c>
      <c r="E73" s="29">
        <f>E72/D72%</f>
        <v>104.76190476190476</v>
      </c>
      <c r="F73" s="29">
        <f>F72/E72%</f>
        <v>109.09090909090908</v>
      </c>
      <c r="G73" s="29">
        <f>G72/F72%</f>
        <v>108.33333333333333</v>
      </c>
    </row>
    <row r="74" spans="1:8" s="14" customFormat="1" ht="30.75">
      <c r="A74" s="52">
        <v>21</v>
      </c>
      <c r="B74" s="8" t="s">
        <v>74</v>
      </c>
      <c r="C74" s="10">
        <f>C68-C70-C72</f>
        <v>103.2</v>
      </c>
      <c r="D74" s="10">
        <f>D68-D70-D72</f>
        <v>107.9</v>
      </c>
      <c r="E74" s="10">
        <f>E68-E70-E72</f>
        <v>114.7</v>
      </c>
      <c r="F74" s="10">
        <f>F68-F70-F72</f>
        <v>118.8</v>
      </c>
      <c r="G74" s="10">
        <f>G68-G70-G72</f>
        <v>114.7</v>
      </c>
      <c r="H74" s="32"/>
    </row>
    <row r="75" spans="1:7" s="14" customFormat="1" ht="15">
      <c r="A75" s="60"/>
      <c r="B75" s="47" t="s">
        <v>53</v>
      </c>
      <c r="C75" s="29">
        <v>96.8</v>
      </c>
      <c r="D75" s="29">
        <f>D74/C74%</f>
        <v>104.55426356589147</v>
      </c>
      <c r="E75" s="29">
        <f>E74/D74%</f>
        <v>106.30213160333643</v>
      </c>
      <c r="F75" s="29">
        <f>F74/E74%</f>
        <v>103.5745422842197</v>
      </c>
      <c r="G75" s="29">
        <f>G74/F74%</f>
        <v>96.54882154882155</v>
      </c>
    </row>
    <row r="76" spans="1:7" s="14" customFormat="1" ht="15">
      <c r="A76" s="54" t="s">
        <v>10</v>
      </c>
      <c r="B76" s="55"/>
      <c r="C76" s="55"/>
      <c r="D76" s="55"/>
      <c r="E76" s="55"/>
      <c r="F76" s="55"/>
      <c r="G76" s="56"/>
    </row>
    <row r="77" spans="1:7" s="14" customFormat="1" ht="18" customHeight="1">
      <c r="A77" s="52">
        <v>22</v>
      </c>
      <c r="B77" s="8" t="s">
        <v>64</v>
      </c>
      <c r="C77" s="10">
        <v>108.5</v>
      </c>
      <c r="D77" s="10">
        <v>110.6</v>
      </c>
      <c r="E77" s="10">
        <v>113.1</v>
      </c>
      <c r="F77" s="10">
        <v>116.4</v>
      </c>
      <c r="G77" s="10">
        <v>120.1</v>
      </c>
    </row>
    <row r="78" spans="1:7" s="14" customFormat="1" ht="30.75">
      <c r="A78" s="60"/>
      <c r="B78" s="27" t="s">
        <v>128</v>
      </c>
      <c r="C78" s="10">
        <v>133</v>
      </c>
      <c r="D78" s="10">
        <f>D77/C77%</f>
        <v>101.93548387096774</v>
      </c>
      <c r="E78" s="10">
        <f>E77/D77%</f>
        <v>102.26039783001809</v>
      </c>
      <c r="F78" s="10">
        <f>F77/E77%</f>
        <v>102.91777188328913</v>
      </c>
      <c r="G78" s="10">
        <f>G77/F77%</f>
        <v>103.17869415807559</v>
      </c>
    </row>
    <row r="79" spans="1:7" s="14" customFormat="1" ht="30.75">
      <c r="A79" s="45">
        <v>23</v>
      </c>
      <c r="B79" s="8" t="s">
        <v>65</v>
      </c>
      <c r="C79" s="10">
        <v>98.2</v>
      </c>
      <c r="D79" s="10">
        <v>99.6</v>
      </c>
      <c r="E79" s="10">
        <v>101.3</v>
      </c>
      <c r="F79" s="10">
        <v>103.9</v>
      </c>
      <c r="G79" s="10">
        <v>106.9</v>
      </c>
    </row>
    <row r="80" spans="1:7" s="14" customFormat="1" ht="30.75">
      <c r="A80" s="45"/>
      <c r="B80" s="27" t="s">
        <v>128</v>
      </c>
      <c r="C80" s="10">
        <v>131.6</v>
      </c>
      <c r="D80" s="10">
        <f>D79/C79%</f>
        <v>101.42566191446028</v>
      </c>
      <c r="E80" s="10">
        <f>E79/D79%</f>
        <v>101.70682730923694</v>
      </c>
      <c r="F80" s="10">
        <f>F79/E79%</f>
        <v>102.56663376110565</v>
      </c>
      <c r="G80" s="10">
        <f>G79/F79%</f>
        <v>102.88739172281039</v>
      </c>
    </row>
    <row r="81" spans="1:7" s="14" customFormat="1" ht="15">
      <c r="A81" s="54" t="s">
        <v>11</v>
      </c>
      <c r="B81" s="55"/>
      <c r="C81" s="55"/>
      <c r="D81" s="55"/>
      <c r="E81" s="55"/>
      <c r="F81" s="55"/>
      <c r="G81" s="56"/>
    </row>
    <row r="82" spans="1:7" s="14" customFormat="1" ht="15">
      <c r="A82" s="52">
        <v>24</v>
      </c>
      <c r="B82" s="8" t="s">
        <v>66</v>
      </c>
      <c r="C82" s="10">
        <v>4152.5</v>
      </c>
      <c r="D82" s="10">
        <v>4465.4</v>
      </c>
      <c r="E82" s="10">
        <v>4832.5</v>
      </c>
      <c r="F82" s="10">
        <v>5226.4</v>
      </c>
      <c r="G82" s="10">
        <v>5663.7</v>
      </c>
    </row>
    <row r="83" spans="1:7" s="14" customFormat="1" ht="30.75">
      <c r="A83" s="60"/>
      <c r="B83" s="43" t="s">
        <v>70</v>
      </c>
      <c r="C83" s="10">
        <v>91.1</v>
      </c>
      <c r="D83" s="10">
        <v>100.5</v>
      </c>
      <c r="E83" s="10">
        <v>102</v>
      </c>
      <c r="F83" s="10">
        <v>103</v>
      </c>
      <c r="G83" s="10">
        <v>103.7</v>
      </c>
    </row>
    <row r="84" spans="1:7" s="14" customFormat="1" ht="15">
      <c r="A84" s="52">
        <v>25</v>
      </c>
      <c r="B84" s="8" t="s">
        <v>67</v>
      </c>
      <c r="C84" s="10">
        <v>124.9</v>
      </c>
      <c r="D84" s="10">
        <v>138</v>
      </c>
      <c r="E84" s="10">
        <v>150.4</v>
      </c>
      <c r="F84" s="10">
        <v>164.1</v>
      </c>
      <c r="G84" s="10">
        <v>178.2</v>
      </c>
    </row>
    <row r="85" spans="1:7" s="14" customFormat="1" ht="30.75">
      <c r="A85" s="60"/>
      <c r="B85" s="43" t="s">
        <v>70</v>
      </c>
      <c r="C85" s="10">
        <v>101.7</v>
      </c>
      <c r="D85" s="10">
        <v>104.8</v>
      </c>
      <c r="E85" s="10">
        <v>103.8</v>
      </c>
      <c r="F85" s="10">
        <v>104.1</v>
      </c>
      <c r="G85" s="10">
        <v>104.4</v>
      </c>
    </row>
    <row r="86" spans="1:7" s="14" customFormat="1" ht="15">
      <c r="A86" s="54" t="s">
        <v>12</v>
      </c>
      <c r="B86" s="55"/>
      <c r="C86" s="55"/>
      <c r="D86" s="55"/>
      <c r="E86" s="55"/>
      <c r="F86" s="55"/>
      <c r="G86" s="56"/>
    </row>
    <row r="87" spans="1:7" s="14" customFormat="1" ht="46.5">
      <c r="A87" s="52">
        <v>26</v>
      </c>
      <c r="B87" s="8" t="s">
        <v>137</v>
      </c>
      <c r="C87" s="10">
        <v>681.8</v>
      </c>
      <c r="D87" s="10">
        <v>871.6</v>
      </c>
      <c r="E87" s="10">
        <v>926.5</v>
      </c>
      <c r="F87" s="10">
        <v>808.7</v>
      </c>
      <c r="G87" s="10">
        <v>311.9</v>
      </c>
    </row>
    <row r="88" spans="1:7" s="14" customFormat="1" ht="30.75">
      <c r="A88" s="60"/>
      <c r="B88" s="43" t="s">
        <v>70</v>
      </c>
      <c r="C88" s="10">
        <v>57.8</v>
      </c>
      <c r="D88" s="10">
        <v>120.6</v>
      </c>
      <c r="E88" s="10">
        <v>101.2</v>
      </c>
      <c r="F88" s="10">
        <v>83.5</v>
      </c>
      <c r="G88" s="10">
        <v>37</v>
      </c>
    </row>
    <row r="89" spans="1:7" s="14" customFormat="1" ht="46.5">
      <c r="A89" s="52">
        <v>27</v>
      </c>
      <c r="B89" s="8" t="s">
        <v>68</v>
      </c>
      <c r="C89" s="10">
        <v>409.8</v>
      </c>
      <c r="D89" s="10">
        <v>483.3</v>
      </c>
      <c r="E89" s="10">
        <v>807</v>
      </c>
      <c r="F89" s="10">
        <v>725.7</v>
      </c>
      <c r="G89" s="10">
        <v>223</v>
      </c>
    </row>
    <row r="90" spans="1:7" s="14" customFormat="1" ht="30.75">
      <c r="A90" s="60"/>
      <c r="B90" s="43" t="s">
        <v>70</v>
      </c>
      <c r="C90" s="10">
        <v>45.6</v>
      </c>
      <c r="D90" s="10">
        <v>113.6</v>
      </c>
      <c r="E90" s="10">
        <v>159</v>
      </c>
      <c r="F90" s="10">
        <v>86.1</v>
      </c>
      <c r="G90" s="10">
        <v>29.4</v>
      </c>
    </row>
    <row r="91" spans="1:7" s="14" customFormat="1" ht="46.5">
      <c r="A91" s="52">
        <v>28</v>
      </c>
      <c r="B91" s="8" t="s">
        <v>69</v>
      </c>
      <c r="C91" s="10">
        <v>10.3</v>
      </c>
      <c r="D91" s="10">
        <v>10.4</v>
      </c>
      <c r="E91" s="10">
        <v>10.5</v>
      </c>
      <c r="F91" s="10">
        <v>11.2</v>
      </c>
      <c r="G91" s="10">
        <v>12.2</v>
      </c>
    </row>
    <row r="92" spans="1:7" s="14" customFormat="1" ht="30.75">
      <c r="A92" s="53"/>
      <c r="B92" s="43" t="s">
        <v>70</v>
      </c>
      <c r="C92" s="10">
        <v>65.9</v>
      </c>
      <c r="D92" s="10">
        <v>97.2</v>
      </c>
      <c r="E92" s="10">
        <v>96.9</v>
      </c>
      <c r="F92" s="10">
        <v>101.1</v>
      </c>
      <c r="G92" s="10">
        <v>103.4</v>
      </c>
    </row>
    <row r="93" spans="1:7" s="14" customFormat="1" ht="30.75">
      <c r="A93" s="21">
        <v>29</v>
      </c>
      <c r="B93" s="8" t="s">
        <v>83</v>
      </c>
      <c r="C93" s="25">
        <v>16907</v>
      </c>
      <c r="D93" s="25">
        <v>11500</v>
      </c>
      <c r="E93" s="25">
        <v>12000</v>
      </c>
      <c r="F93" s="25">
        <v>12500</v>
      </c>
      <c r="G93" s="25">
        <v>13000</v>
      </c>
    </row>
    <row r="94" spans="1:7" s="14" customFormat="1" ht="15">
      <c r="A94" s="54" t="s">
        <v>13</v>
      </c>
      <c r="B94" s="55"/>
      <c r="C94" s="55"/>
      <c r="D94" s="55"/>
      <c r="E94" s="55"/>
      <c r="F94" s="55"/>
      <c r="G94" s="56"/>
    </row>
    <row r="95" spans="1:7" s="14" customFormat="1" ht="30.75">
      <c r="A95" s="21">
        <v>30</v>
      </c>
      <c r="B95" s="8" t="s">
        <v>82</v>
      </c>
      <c r="C95" s="10">
        <v>20.8</v>
      </c>
      <c r="D95" s="10">
        <v>21.1</v>
      </c>
      <c r="E95" s="10">
        <v>21.4</v>
      </c>
      <c r="F95" s="10">
        <v>21.7</v>
      </c>
      <c r="G95" s="10">
        <v>22</v>
      </c>
    </row>
    <row r="96" spans="1:7" s="14" customFormat="1" ht="15">
      <c r="A96" s="28">
        <v>31</v>
      </c>
      <c r="B96" s="8" t="s">
        <v>122</v>
      </c>
      <c r="C96" s="10">
        <f>C104/C18*1000</f>
        <v>8.044050754129758</v>
      </c>
      <c r="D96" s="10">
        <f>D104/D18*1000</f>
        <v>8.063354931605472</v>
      </c>
      <c r="E96" s="10">
        <f>E104/E18*1000</f>
        <v>8.061420345489443</v>
      </c>
      <c r="F96" s="10">
        <f>F104/F18*1000</f>
        <v>8.059486687455024</v>
      </c>
      <c r="G96" s="10">
        <f>G104/G18*1000</f>
        <v>8.038277511961724</v>
      </c>
    </row>
    <row r="97" spans="1:7" s="14" customFormat="1" ht="33" customHeight="1">
      <c r="A97" s="28">
        <v>32</v>
      </c>
      <c r="B97" s="8" t="s">
        <v>86</v>
      </c>
      <c r="C97" s="10">
        <f>903/C18*1000</f>
        <v>21.618386401723722</v>
      </c>
      <c r="D97" s="10">
        <f>903/D18*1000</f>
        <v>21.670266378689703</v>
      </c>
      <c r="E97" s="10">
        <f>905/E18*1000</f>
        <v>21.713051823416507</v>
      </c>
      <c r="F97" s="10">
        <f>908/F18*1000</f>
        <v>21.77980331014632</v>
      </c>
      <c r="G97" s="10">
        <f>910/G18*1000</f>
        <v>21.770334928229666</v>
      </c>
    </row>
    <row r="98" spans="1:7" s="14" customFormat="1" ht="15">
      <c r="A98" s="28">
        <v>33</v>
      </c>
      <c r="B98" s="8" t="s">
        <v>87</v>
      </c>
      <c r="C98" s="10">
        <f>(177+15)/C18*1000</f>
        <v>4.596600430931291</v>
      </c>
      <c r="D98" s="10">
        <f>(179+16)/D18*1000</f>
        <v>4.679625629949604</v>
      </c>
      <c r="E98" s="10">
        <f>(180+20)/E18*1000</f>
        <v>4.798464491362764</v>
      </c>
      <c r="F98" s="10">
        <f>(181+20)/F18*1000</f>
        <v>4.821300071959703</v>
      </c>
      <c r="G98" s="10">
        <f>(182+20)/G18*1000</f>
        <v>4.832535885167465</v>
      </c>
    </row>
    <row r="99" spans="1:7" s="14" customFormat="1" ht="30.75">
      <c r="A99" s="28">
        <v>34</v>
      </c>
      <c r="B99" s="8" t="s">
        <v>88</v>
      </c>
      <c r="C99" s="10">
        <f>(378+25)/C18*1000</f>
        <v>9.648072779506823</v>
      </c>
      <c r="D99" s="10">
        <f>(371+22)/D18*1000</f>
        <v>9.431245500359971</v>
      </c>
      <c r="E99" s="10">
        <f>(372+22)/E18*1000</f>
        <v>9.452975047984644</v>
      </c>
      <c r="F99" s="10">
        <f>(372+22)/F18*1000</f>
        <v>9.450707603741904</v>
      </c>
      <c r="G99" s="10">
        <f>(374+22)/G18*1000</f>
        <v>9.473684210526317</v>
      </c>
    </row>
    <row r="100" spans="1:7" s="32" customFormat="1" ht="46.5">
      <c r="A100" s="21">
        <v>35</v>
      </c>
      <c r="B100" s="30" t="s">
        <v>84</v>
      </c>
      <c r="C100" s="31">
        <v>0.48</v>
      </c>
      <c r="D100" s="31">
        <v>0.48</v>
      </c>
      <c r="E100" s="31">
        <v>0.48</v>
      </c>
      <c r="F100" s="31">
        <v>0.48</v>
      </c>
      <c r="G100" s="31">
        <v>0.48</v>
      </c>
    </row>
    <row r="101" spans="1:7" s="14" customFormat="1" ht="30.75">
      <c r="A101" s="28">
        <v>36</v>
      </c>
      <c r="B101" s="8" t="s">
        <v>85</v>
      </c>
      <c r="C101" s="25">
        <v>2843</v>
      </c>
      <c r="D101" s="25">
        <f>118734962/D18</f>
        <v>2849.4111351091915</v>
      </c>
      <c r="E101" s="25">
        <v>2850</v>
      </c>
      <c r="F101" s="25">
        <v>2850</v>
      </c>
      <c r="G101" s="25">
        <v>2855</v>
      </c>
    </row>
    <row r="102" spans="1:7" s="14" customFormat="1" ht="15">
      <c r="A102" s="54" t="s">
        <v>15</v>
      </c>
      <c r="B102" s="55"/>
      <c r="C102" s="55"/>
      <c r="D102" s="55"/>
      <c r="E102" s="55"/>
      <c r="F102" s="55"/>
      <c r="G102" s="56"/>
    </row>
    <row r="103" spans="1:7" s="14" customFormat="1" ht="30.75">
      <c r="A103" s="33">
        <v>37</v>
      </c>
      <c r="B103" s="8" t="s">
        <v>14</v>
      </c>
      <c r="C103" s="25">
        <v>1738</v>
      </c>
      <c r="D103" s="25">
        <f>1738+28</f>
        <v>1766</v>
      </c>
      <c r="E103" s="25">
        <v>1768</v>
      </c>
      <c r="F103" s="25">
        <v>1770</v>
      </c>
      <c r="G103" s="25">
        <v>1774</v>
      </c>
    </row>
    <row r="104" spans="1:7" s="14" customFormat="1" ht="15">
      <c r="A104" s="28">
        <v>38</v>
      </c>
      <c r="B104" s="8" t="s">
        <v>113</v>
      </c>
      <c r="C104" s="25">
        <v>336</v>
      </c>
      <c r="D104" s="25">
        <v>336</v>
      </c>
      <c r="E104" s="25">
        <v>336</v>
      </c>
      <c r="F104" s="25">
        <v>336</v>
      </c>
      <c r="G104" s="25">
        <v>336</v>
      </c>
    </row>
    <row r="105" spans="1:7" s="14" customFormat="1" ht="30.75">
      <c r="A105" s="35">
        <v>39</v>
      </c>
      <c r="B105" s="8" t="s">
        <v>89</v>
      </c>
      <c r="C105" s="10">
        <v>32.5</v>
      </c>
      <c r="D105" s="10">
        <v>32.6</v>
      </c>
      <c r="E105" s="10">
        <v>32.7</v>
      </c>
      <c r="F105" s="10">
        <v>32.8</v>
      </c>
      <c r="G105" s="10">
        <v>32.9</v>
      </c>
    </row>
    <row r="106" spans="1:7" s="14" customFormat="1" ht="30.75">
      <c r="A106" s="33">
        <v>40</v>
      </c>
      <c r="B106" s="8" t="s">
        <v>90</v>
      </c>
      <c r="C106" s="25">
        <v>2380</v>
      </c>
      <c r="D106" s="25">
        <f>2273+10</f>
        <v>2283</v>
      </c>
      <c r="E106" s="25">
        <v>2285</v>
      </c>
      <c r="F106" s="25">
        <v>2287</v>
      </c>
      <c r="G106" s="25">
        <v>2290</v>
      </c>
    </row>
    <row r="107" spans="1:7" s="14" customFormat="1" ht="15">
      <c r="A107" s="33">
        <v>41</v>
      </c>
      <c r="B107" s="8" t="s">
        <v>94</v>
      </c>
      <c r="C107" s="25">
        <f>C108+C109+C110</f>
        <v>6311</v>
      </c>
      <c r="D107" s="25">
        <f>D108+D109+D110</f>
        <v>6497</v>
      </c>
      <c r="E107" s="25">
        <f>E108+E109+E110</f>
        <v>6505</v>
      </c>
      <c r="F107" s="25">
        <f>F108+F109+F110</f>
        <v>6510</v>
      </c>
      <c r="G107" s="25">
        <f>G108+G109+G110</f>
        <v>6515</v>
      </c>
    </row>
    <row r="108" spans="1:7" s="14" customFormat="1" ht="15">
      <c r="A108" s="33">
        <v>42</v>
      </c>
      <c r="B108" s="8" t="s">
        <v>91</v>
      </c>
      <c r="C108" s="25">
        <v>4527</v>
      </c>
      <c r="D108" s="25">
        <v>4647</v>
      </c>
      <c r="E108" s="25">
        <v>4650</v>
      </c>
      <c r="F108" s="25">
        <v>4655</v>
      </c>
      <c r="G108" s="25">
        <v>4660</v>
      </c>
    </row>
    <row r="109" spans="1:7" s="14" customFormat="1" ht="30.75">
      <c r="A109" s="28">
        <v>43</v>
      </c>
      <c r="B109" s="8" t="s">
        <v>92</v>
      </c>
      <c r="C109" s="25">
        <v>355</v>
      </c>
      <c r="D109" s="25">
        <v>352</v>
      </c>
      <c r="E109" s="25">
        <v>355</v>
      </c>
      <c r="F109" s="25">
        <v>355</v>
      </c>
      <c r="G109" s="25">
        <v>355</v>
      </c>
    </row>
    <row r="110" spans="1:7" s="14" customFormat="1" ht="30.75">
      <c r="A110" s="28">
        <v>44</v>
      </c>
      <c r="B110" s="8" t="s">
        <v>93</v>
      </c>
      <c r="C110" s="25">
        <f>591+838</f>
        <v>1429</v>
      </c>
      <c r="D110" s="25">
        <f>643+855</f>
        <v>1498</v>
      </c>
      <c r="E110" s="25">
        <v>1500</v>
      </c>
      <c r="F110" s="25">
        <v>1500</v>
      </c>
      <c r="G110" s="25">
        <v>1500</v>
      </c>
    </row>
    <row r="111" spans="1:7" s="14" customFormat="1" ht="15">
      <c r="A111" s="28">
        <v>45</v>
      </c>
      <c r="B111" s="8" t="s">
        <v>16</v>
      </c>
      <c r="C111" s="25">
        <f>C112+C113</f>
        <v>839</v>
      </c>
      <c r="D111" s="25">
        <f>D112+D113</f>
        <v>741</v>
      </c>
      <c r="E111" s="25">
        <f>E112+E113</f>
        <v>750</v>
      </c>
      <c r="F111" s="25">
        <f>F112+F113</f>
        <v>760</v>
      </c>
      <c r="G111" s="25">
        <f>G112+G113</f>
        <v>765</v>
      </c>
    </row>
    <row r="112" spans="1:7" s="14" customFormat="1" ht="30.75">
      <c r="A112" s="28">
        <v>46</v>
      </c>
      <c r="B112" s="8" t="s">
        <v>92</v>
      </c>
      <c r="C112" s="25">
        <v>355</v>
      </c>
      <c r="D112" s="25">
        <v>350</v>
      </c>
      <c r="E112" s="25">
        <v>350</v>
      </c>
      <c r="F112" s="25">
        <v>355</v>
      </c>
      <c r="G112" s="25">
        <v>355</v>
      </c>
    </row>
    <row r="113" spans="1:7" s="14" customFormat="1" ht="16.5" customHeight="1">
      <c r="A113" s="28">
        <v>47</v>
      </c>
      <c r="B113" s="8" t="s">
        <v>93</v>
      </c>
      <c r="C113" s="25">
        <f>169+315</f>
        <v>484</v>
      </c>
      <c r="D113" s="25">
        <f>169+222</f>
        <v>391</v>
      </c>
      <c r="E113" s="25">
        <v>400</v>
      </c>
      <c r="F113" s="25">
        <v>405</v>
      </c>
      <c r="G113" s="25">
        <v>410</v>
      </c>
    </row>
    <row r="114" spans="1:7" s="14" customFormat="1" ht="15">
      <c r="A114" s="54" t="s">
        <v>17</v>
      </c>
      <c r="B114" s="55"/>
      <c r="C114" s="55"/>
      <c r="D114" s="55"/>
      <c r="E114" s="55"/>
      <c r="F114" s="55"/>
      <c r="G114" s="56"/>
    </row>
    <row r="115" spans="1:7" s="14" customFormat="1" ht="30.75">
      <c r="A115" s="28">
        <v>48</v>
      </c>
      <c r="B115" s="8" t="s">
        <v>95</v>
      </c>
      <c r="C115" s="25">
        <f>C116+C117+C118</f>
        <v>647</v>
      </c>
      <c r="D115" s="25">
        <f>D116+D117+D118</f>
        <v>646</v>
      </c>
      <c r="E115" s="25">
        <f>E116+E117+E118</f>
        <v>647</v>
      </c>
      <c r="F115" s="25">
        <f>F116+F117+F118</f>
        <v>647</v>
      </c>
      <c r="G115" s="25">
        <f>G116+G117+G118</f>
        <v>647</v>
      </c>
    </row>
    <row r="116" spans="1:7" s="14" customFormat="1" ht="31.5" customHeight="1">
      <c r="A116" s="28">
        <v>49</v>
      </c>
      <c r="B116" s="8" t="s">
        <v>96</v>
      </c>
      <c r="C116" s="25">
        <v>22</v>
      </c>
      <c r="D116" s="25">
        <v>22</v>
      </c>
      <c r="E116" s="25">
        <v>22</v>
      </c>
      <c r="F116" s="25">
        <v>22</v>
      </c>
      <c r="G116" s="25">
        <v>22</v>
      </c>
    </row>
    <row r="117" spans="1:7" s="14" customFormat="1" ht="30.75">
      <c r="A117" s="28">
        <v>50</v>
      </c>
      <c r="B117" s="8" t="s">
        <v>97</v>
      </c>
      <c r="C117" s="25">
        <v>58</v>
      </c>
      <c r="D117" s="25">
        <v>57</v>
      </c>
      <c r="E117" s="25">
        <v>57</v>
      </c>
      <c r="F117" s="25">
        <v>57</v>
      </c>
      <c r="G117" s="25">
        <v>56</v>
      </c>
    </row>
    <row r="118" spans="1:7" s="14" customFormat="1" ht="30.75">
      <c r="A118" s="28">
        <v>51</v>
      </c>
      <c r="B118" s="8" t="s">
        <v>98</v>
      </c>
      <c r="C118" s="25">
        <v>567</v>
      </c>
      <c r="D118" s="25">
        <v>567</v>
      </c>
      <c r="E118" s="25">
        <v>568</v>
      </c>
      <c r="F118" s="25">
        <v>568</v>
      </c>
      <c r="G118" s="25">
        <v>569</v>
      </c>
    </row>
    <row r="119" spans="1:7" s="14" customFormat="1" ht="30.75">
      <c r="A119" s="28">
        <v>52</v>
      </c>
      <c r="B119" s="8" t="s">
        <v>99</v>
      </c>
      <c r="C119" s="25">
        <v>1845</v>
      </c>
      <c r="D119" s="25">
        <v>1845</v>
      </c>
      <c r="E119" s="25">
        <v>1846</v>
      </c>
      <c r="F119" s="25">
        <v>1850</v>
      </c>
      <c r="G119" s="25">
        <v>1851</v>
      </c>
    </row>
    <row r="120" spans="1:7" s="14" customFormat="1" ht="15">
      <c r="A120" s="54" t="s">
        <v>18</v>
      </c>
      <c r="B120" s="55"/>
      <c r="C120" s="55"/>
      <c r="D120" s="55"/>
      <c r="E120" s="55"/>
      <c r="F120" s="55"/>
      <c r="G120" s="56"/>
    </row>
    <row r="121" spans="1:7" s="14" customFormat="1" ht="15">
      <c r="A121" s="28">
        <v>53</v>
      </c>
      <c r="B121" s="8" t="s">
        <v>114</v>
      </c>
      <c r="C121" s="25">
        <v>131</v>
      </c>
      <c r="D121" s="25">
        <v>132</v>
      </c>
      <c r="E121" s="10">
        <v>132.5</v>
      </c>
      <c r="F121" s="25">
        <v>133</v>
      </c>
      <c r="G121" s="10">
        <v>133.5</v>
      </c>
    </row>
    <row r="122" spans="1:7" s="14" customFormat="1" ht="15">
      <c r="A122" s="28">
        <v>54</v>
      </c>
      <c r="B122" s="8" t="s">
        <v>115</v>
      </c>
      <c r="C122" s="10">
        <v>171.9</v>
      </c>
      <c r="D122" s="10">
        <v>172.5</v>
      </c>
      <c r="E122" s="10">
        <v>173</v>
      </c>
      <c r="F122" s="10">
        <v>173.5</v>
      </c>
      <c r="G122" s="10">
        <v>174</v>
      </c>
    </row>
    <row r="123" spans="1:7" s="14" customFormat="1" ht="15">
      <c r="A123" s="28">
        <v>55</v>
      </c>
      <c r="B123" s="8" t="s">
        <v>116</v>
      </c>
      <c r="C123" s="10">
        <v>48.4</v>
      </c>
      <c r="D123" s="10">
        <v>48.4</v>
      </c>
      <c r="E123" s="10">
        <v>48.4</v>
      </c>
      <c r="F123" s="10">
        <v>49</v>
      </c>
      <c r="G123" s="10">
        <v>49.5</v>
      </c>
    </row>
    <row r="124" spans="1:7" s="14" customFormat="1" ht="30.75">
      <c r="A124" s="28">
        <v>56</v>
      </c>
      <c r="B124" s="8" t="s">
        <v>117</v>
      </c>
      <c r="C124" s="10">
        <v>176.6</v>
      </c>
      <c r="D124" s="10">
        <v>176.6</v>
      </c>
      <c r="E124" s="10">
        <v>177</v>
      </c>
      <c r="F124" s="10">
        <v>177.4</v>
      </c>
      <c r="G124" s="10">
        <v>178</v>
      </c>
    </row>
    <row r="125" spans="1:7" s="14" customFormat="1" ht="15">
      <c r="A125" s="28">
        <v>57</v>
      </c>
      <c r="B125" s="8" t="s">
        <v>118</v>
      </c>
      <c r="C125" s="10">
        <f>C124</f>
        <v>176.6</v>
      </c>
      <c r="D125" s="10">
        <f>D124</f>
        <v>176.6</v>
      </c>
      <c r="E125" s="10">
        <f>E124</f>
        <v>177</v>
      </c>
      <c r="F125" s="10">
        <f>F124</f>
        <v>177.4</v>
      </c>
      <c r="G125" s="10">
        <f>G124</f>
        <v>178</v>
      </c>
    </row>
    <row r="126" spans="1:7" s="14" customFormat="1" ht="46.5">
      <c r="A126" s="35">
        <v>58</v>
      </c>
      <c r="B126" s="8" t="s">
        <v>119</v>
      </c>
      <c r="C126" s="10">
        <v>95.1</v>
      </c>
      <c r="D126" s="10">
        <v>95.2</v>
      </c>
      <c r="E126" s="10">
        <v>95.2</v>
      </c>
      <c r="F126" s="10">
        <v>95.3</v>
      </c>
      <c r="G126" s="10">
        <v>95.4</v>
      </c>
    </row>
    <row r="127" spans="1:7" s="14" customFormat="1" ht="33" customHeight="1">
      <c r="A127" s="28">
        <v>59</v>
      </c>
      <c r="B127" s="8" t="s">
        <v>103</v>
      </c>
      <c r="C127" s="10">
        <f>32460/C18*1000</f>
        <v>777.1127603543213</v>
      </c>
      <c r="D127" s="10">
        <f>(32460+300+1200+2500)/D18*1000</f>
        <v>874.9700023998081</v>
      </c>
      <c r="E127" s="10">
        <f>(36460+300)/E18*1000</f>
        <v>881.957773512476</v>
      </c>
      <c r="F127" s="10">
        <f>(36760+300)/F18*1000</f>
        <v>888.9421923722716</v>
      </c>
      <c r="G127" s="10">
        <f>(37060+300)/G18*1000</f>
        <v>893.7799043062201</v>
      </c>
    </row>
    <row r="128" spans="1:7" s="14" customFormat="1" ht="46.5">
      <c r="A128" s="28">
        <v>60</v>
      </c>
      <c r="B128" s="8" t="s">
        <v>104</v>
      </c>
      <c r="C128" s="10">
        <f>4420/C18*1000</f>
        <v>105.81757242039741</v>
      </c>
      <c r="D128" s="10">
        <f>(4420+50)/D18*1000</f>
        <v>107.27141828653708</v>
      </c>
      <c r="E128" s="10">
        <f>(4420+100)/E18*1000</f>
        <v>108.44529750479846</v>
      </c>
      <c r="F128" s="10">
        <f>(4420+150)/F18*1000</f>
        <v>109.61861357639721</v>
      </c>
      <c r="G128" s="10">
        <f>(4420+200)/G18*1000</f>
        <v>110.52631578947368</v>
      </c>
    </row>
    <row r="129" spans="1:7" s="14" customFormat="1" ht="15">
      <c r="A129" s="54" t="s">
        <v>19</v>
      </c>
      <c r="B129" s="55"/>
      <c r="C129" s="55"/>
      <c r="D129" s="55"/>
      <c r="E129" s="55"/>
      <c r="F129" s="55"/>
      <c r="G129" s="56"/>
    </row>
    <row r="130" spans="1:7" s="14" customFormat="1" ht="46.5">
      <c r="A130" s="33">
        <v>61</v>
      </c>
      <c r="B130" s="8" t="s">
        <v>156</v>
      </c>
      <c r="C130" s="36">
        <v>2.8</v>
      </c>
      <c r="D130" s="10" t="s">
        <v>80</v>
      </c>
      <c r="E130" s="36">
        <v>0.73</v>
      </c>
      <c r="F130" s="37">
        <v>1.055</v>
      </c>
      <c r="G130" s="37">
        <f>0.156+0.087</f>
        <v>0.243</v>
      </c>
    </row>
    <row r="131" spans="1:7" s="14" customFormat="1" ht="30.75">
      <c r="A131" s="33">
        <v>62</v>
      </c>
      <c r="B131" s="8" t="s">
        <v>157</v>
      </c>
      <c r="C131" s="10">
        <v>5</v>
      </c>
      <c r="D131" s="10">
        <v>2.3</v>
      </c>
      <c r="E131" s="10">
        <v>3</v>
      </c>
      <c r="F131" s="10">
        <v>3</v>
      </c>
      <c r="G131" s="10">
        <v>3</v>
      </c>
    </row>
    <row r="132" spans="1:7" s="14" customFormat="1" ht="30.75">
      <c r="A132" s="33">
        <v>63</v>
      </c>
      <c r="B132" s="8" t="s">
        <v>120</v>
      </c>
      <c r="C132" s="25">
        <v>120</v>
      </c>
      <c r="D132" s="25">
        <v>100</v>
      </c>
      <c r="E132" s="25">
        <v>100</v>
      </c>
      <c r="F132" s="25">
        <v>100</v>
      </c>
      <c r="G132" s="25">
        <v>100</v>
      </c>
    </row>
    <row r="133" spans="1:7" s="14" customFormat="1" ht="15">
      <c r="A133" s="54" t="s">
        <v>20</v>
      </c>
      <c r="B133" s="55"/>
      <c r="C133" s="55"/>
      <c r="D133" s="55"/>
      <c r="E133" s="55"/>
      <c r="F133" s="55"/>
      <c r="G133" s="56"/>
    </row>
    <row r="134" spans="1:7" s="14" customFormat="1" ht="30.75">
      <c r="A134" s="35">
        <v>64</v>
      </c>
      <c r="B134" s="8" t="s">
        <v>105</v>
      </c>
      <c r="C134" s="25">
        <f>C117</f>
        <v>58</v>
      </c>
      <c r="D134" s="25">
        <f>D117</f>
        <v>57</v>
      </c>
      <c r="E134" s="25">
        <f>E117</f>
        <v>57</v>
      </c>
      <c r="F134" s="25">
        <f>F117</f>
        <v>57</v>
      </c>
      <c r="G134" s="25">
        <f>G117</f>
        <v>56</v>
      </c>
    </row>
    <row r="135" spans="1:7" s="14" customFormat="1" ht="46.5">
      <c r="A135" s="35">
        <v>65</v>
      </c>
      <c r="B135" s="8" t="s">
        <v>106</v>
      </c>
      <c r="C135" s="10">
        <v>10.7</v>
      </c>
      <c r="D135" s="10">
        <v>11.5</v>
      </c>
      <c r="E135" s="10">
        <v>11.4</v>
      </c>
      <c r="F135" s="10">
        <v>11.4</v>
      </c>
      <c r="G135" s="10">
        <v>11.4</v>
      </c>
    </row>
    <row r="136" spans="1:7" s="14" customFormat="1" ht="15">
      <c r="A136" s="35">
        <v>66</v>
      </c>
      <c r="B136" s="8" t="s">
        <v>112</v>
      </c>
      <c r="C136" s="10">
        <v>271.8</v>
      </c>
      <c r="D136" s="10">
        <v>272.6</v>
      </c>
      <c r="E136" s="10">
        <v>273.4</v>
      </c>
      <c r="F136" s="10">
        <v>274</v>
      </c>
      <c r="G136" s="10">
        <v>274</v>
      </c>
    </row>
    <row r="137" spans="1:7" s="14" customFormat="1" ht="30.75">
      <c r="A137" s="35">
        <v>67</v>
      </c>
      <c r="B137" s="8" t="s">
        <v>111</v>
      </c>
      <c r="C137" s="10">
        <f>C136/C48%</f>
        <v>29.70167194842094</v>
      </c>
      <c r="D137" s="10">
        <f>D136/D48%</f>
        <v>23.5405872193437</v>
      </c>
      <c r="E137" s="10">
        <f>E136/E48%</f>
        <v>19.12423055400112</v>
      </c>
      <c r="F137" s="10">
        <f>F136/F48%</f>
        <v>15.403642905329436</v>
      </c>
      <c r="G137" s="10">
        <f>G136/G48%</f>
        <v>12.298577135419004</v>
      </c>
    </row>
    <row r="138" spans="1:7" s="14" customFormat="1" ht="46.5">
      <c r="A138" s="35">
        <v>68</v>
      </c>
      <c r="B138" s="8" t="s">
        <v>107</v>
      </c>
      <c r="C138" s="10">
        <v>133.7</v>
      </c>
      <c r="D138" s="10">
        <v>44.9</v>
      </c>
      <c r="E138" s="10">
        <v>27</v>
      </c>
      <c r="F138" s="10">
        <v>45</v>
      </c>
      <c r="G138" s="10">
        <v>48</v>
      </c>
    </row>
    <row r="139" spans="1:7" s="14" customFormat="1" ht="30.75">
      <c r="A139" s="35">
        <v>69</v>
      </c>
      <c r="B139" s="8" t="s">
        <v>108</v>
      </c>
      <c r="C139" s="10">
        <f>C138/C87%</f>
        <v>19.609856262833674</v>
      </c>
      <c r="D139" s="10">
        <f>D138/D87%</f>
        <v>5.151445617255621</v>
      </c>
      <c r="E139" s="10">
        <f>E138/E87%</f>
        <v>2.914193200215866</v>
      </c>
      <c r="F139" s="10">
        <f>F138/F87%</f>
        <v>5.564486212439718</v>
      </c>
      <c r="G139" s="10">
        <f>G138/G87%</f>
        <v>15.389547932029497</v>
      </c>
    </row>
    <row r="140" spans="1:7" s="14" customFormat="1" ht="46.5">
      <c r="A140" s="35">
        <v>70</v>
      </c>
      <c r="B140" s="8" t="s">
        <v>109</v>
      </c>
      <c r="C140" s="25">
        <v>2478</v>
      </c>
      <c r="D140" s="25">
        <v>2480</v>
      </c>
      <c r="E140" s="25">
        <v>2485</v>
      </c>
      <c r="F140" s="25">
        <v>2490</v>
      </c>
      <c r="G140" s="25">
        <v>2495</v>
      </c>
    </row>
    <row r="141" spans="1:7" s="14" customFormat="1" ht="46.5">
      <c r="A141" s="35">
        <v>71</v>
      </c>
      <c r="B141" s="8" t="s">
        <v>110</v>
      </c>
      <c r="C141" s="10">
        <f>C140/C23%</f>
        <v>21.03565365025467</v>
      </c>
      <c r="D141" s="10">
        <f>D140/D23%</f>
        <v>20.981387478849406</v>
      </c>
      <c r="E141" s="10">
        <f>E140/E23%</f>
        <v>20.88235294117647</v>
      </c>
      <c r="F141" s="10">
        <f>F140/F23%</f>
        <v>21.0126582278481</v>
      </c>
      <c r="G141" s="10">
        <f>G140/G23%</f>
        <v>20.96638655462185</v>
      </c>
    </row>
    <row r="142" spans="1:7" s="14" customFormat="1" ht="15">
      <c r="A142" s="63" t="s">
        <v>31</v>
      </c>
      <c r="B142" s="64"/>
      <c r="C142" s="64"/>
      <c r="D142" s="64"/>
      <c r="E142" s="64"/>
      <c r="F142" s="64"/>
      <c r="G142" s="65"/>
    </row>
    <row r="143" spans="1:7" s="14" customFormat="1" ht="62.25">
      <c r="A143" s="52">
        <v>72</v>
      </c>
      <c r="B143" s="8" t="s">
        <v>75</v>
      </c>
      <c r="C143" s="10">
        <f>C146+C148+C150+C152</f>
        <v>121223.5</v>
      </c>
      <c r="D143" s="10">
        <f>D146+D148+D150+D152</f>
        <v>54343.5</v>
      </c>
      <c r="E143" s="10">
        <f>E146+E148+E150+E152</f>
        <v>55500</v>
      </c>
      <c r="F143" s="10">
        <f>F146+F148+F150+F152</f>
        <v>60700</v>
      </c>
      <c r="G143" s="10">
        <f>G146+G148+G150+G152</f>
        <v>62400</v>
      </c>
    </row>
    <row r="144" spans="1:7" s="14" customFormat="1" ht="15">
      <c r="A144" s="59"/>
      <c r="B144" s="43" t="s">
        <v>53</v>
      </c>
      <c r="C144" s="10">
        <v>107.2</v>
      </c>
      <c r="D144" s="10">
        <f>D143/C143%</f>
        <v>44.829179160806284</v>
      </c>
      <c r="E144" s="10">
        <f>E143/D143%</f>
        <v>102.12812939910017</v>
      </c>
      <c r="F144" s="10">
        <f>F143/E143%</f>
        <v>109.36936936936937</v>
      </c>
      <c r="G144" s="10">
        <f>G143/F143%</f>
        <v>102.8006589785832</v>
      </c>
    </row>
    <row r="145" spans="1:7" s="14" customFormat="1" ht="15">
      <c r="A145" s="57"/>
      <c r="B145" s="8" t="s">
        <v>32</v>
      </c>
      <c r="C145" s="11"/>
      <c r="D145" s="11"/>
      <c r="E145" s="11"/>
      <c r="F145" s="11"/>
      <c r="G145" s="11"/>
    </row>
    <row r="146" spans="1:7" s="14" customFormat="1" ht="15">
      <c r="A146" s="52">
        <v>73</v>
      </c>
      <c r="B146" s="8" t="s">
        <v>76</v>
      </c>
      <c r="C146" s="10">
        <v>43659.7</v>
      </c>
      <c r="D146" s="10">
        <v>5076.2</v>
      </c>
      <c r="E146" s="10">
        <v>5100</v>
      </c>
      <c r="F146" s="10">
        <v>5200</v>
      </c>
      <c r="G146" s="10">
        <v>5300</v>
      </c>
    </row>
    <row r="147" spans="1:7" s="14" customFormat="1" ht="15">
      <c r="A147" s="59"/>
      <c r="B147" s="43" t="s">
        <v>53</v>
      </c>
      <c r="C147" s="10">
        <v>95.9</v>
      </c>
      <c r="D147" s="10">
        <f>D146/C146%</f>
        <v>11.626740449430482</v>
      </c>
      <c r="E147" s="10">
        <f>E146/D146%</f>
        <v>100.46885465505693</v>
      </c>
      <c r="F147" s="10">
        <f>F146/E146%</f>
        <v>101.96078431372548</v>
      </c>
      <c r="G147" s="10">
        <f>G146/F146%</f>
        <v>101.92307692307692</v>
      </c>
    </row>
    <row r="148" spans="1:7" s="14" customFormat="1" ht="15">
      <c r="A148" s="52">
        <v>74</v>
      </c>
      <c r="B148" s="8" t="s">
        <v>77</v>
      </c>
      <c r="C148" s="10">
        <v>5288.2</v>
      </c>
      <c r="D148" s="10">
        <v>6275</v>
      </c>
      <c r="E148" s="10">
        <v>6400</v>
      </c>
      <c r="F148" s="10">
        <v>6500</v>
      </c>
      <c r="G148" s="10">
        <v>6600</v>
      </c>
    </row>
    <row r="149" spans="1:7" s="14" customFormat="1" ht="15">
      <c r="A149" s="60"/>
      <c r="B149" s="43" t="s">
        <v>53</v>
      </c>
      <c r="C149" s="10">
        <v>96.4</v>
      </c>
      <c r="D149" s="10">
        <f>D148/C148%</f>
        <v>118.66041375137098</v>
      </c>
      <c r="E149" s="10">
        <f>E148/D148%</f>
        <v>101.99203187250995</v>
      </c>
      <c r="F149" s="10">
        <f>F148/E148%</f>
        <v>101.5625</v>
      </c>
      <c r="G149" s="10">
        <f>G148/F148%</f>
        <v>101.53846153846153</v>
      </c>
    </row>
    <row r="150" spans="1:7" s="14" customFormat="1" ht="15">
      <c r="A150" s="52">
        <v>75</v>
      </c>
      <c r="B150" s="8" t="s">
        <v>78</v>
      </c>
      <c r="C150" s="10">
        <v>46384.8</v>
      </c>
      <c r="D150" s="10">
        <v>16260.1</v>
      </c>
      <c r="E150" s="10">
        <v>17000</v>
      </c>
      <c r="F150" s="10">
        <v>21500</v>
      </c>
      <c r="G150" s="10">
        <v>22500</v>
      </c>
    </row>
    <row r="151" spans="1:7" s="14" customFormat="1" ht="15">
      <c r="A151" s="60"/>
      <c r="B151" s="43" t="s">
        <v>53</v>
      </c>
      <c r="C151" s="10">
        <v>216.7</v>
      </c>
      <c r="D151" s="10">
        <f>D150/C150%</f>
        <v>35.05480243528052</v>
      </c>
      <c r="E151" s="10">
        <f>E150/D150%</f>
        <v>104.5504025190497</v>
      </c>
      <c r="F151" s="10">
        <f>F150/E150%</f>
        <v>126.47058823529412</v>
      </c>
      <c r="G151" s="10">
        <f>G150/F150%</f>
        <v>104.65116279069767</v>
      </c>
    </row>
    <row r="152" spans="1:12" s="14" customFormat="1" ht="15">
      <c r="A152" s="52">
        <v>76</v>
      </c>
      <c r="B152" s="8" t="s">
        <v>79</v>
      </c>
      <c r="C152" s="10">
        <v>25890.8</v>
      </c>
      <c r="D152" s="10">
        <v>26732.2</v>
      </c>
      <c r="E152" s="10">
        <v>27000</v>
      </c>
      <c r="F152" s="10">
        <v>27500</v>
      </c>
      <c r="G152" s="10">
        <v>28000</v>
      </c>
      <c r="H152" s="10" t="e">
        <f>#REF!+#REF!+#REF!+#REF!+#REF!+#REF!+#REF!+#REF!+#REF!+#REF!+#REF!+#REF!+#REF!</f>
        <v>#REF!</v>
      </c>
      <c r="I152" s="10" t="e">
        <f>#REF!+#REF!+#REF!+#REF!+#REF!+#REF!+#REF!+#REF!+#REF!+#REF!+#REF!+#REF!+#REF!</f>
        <v>#REF!</v>
      </c>
      <c r="J152" s="10" t="e">
        <f>#REF!+#REF!+#REF!+#REF!+#REF!+#REF!+#REF!+#REF!+#REF!+#REF!+#REF!+#REF!+#REF!</f>
        <v>#REF!</v>
      </c>
      <c r="K152" s="10" t="e">
        <f>#REF!+#REF!+#REF!+#REF!+#REF!+#REF!+#REF!+#REF!+#REF!+#REF!+#REF!+#REF!+#REF!</f>
        <v>#REF!</v>
      </c>
      <c r="L152" s="10" t="e">
        <f>#REF!+#REF!+#REF!+#REF!+#REF!+#REF!+#REF!+#REF!+#REF!+#REF!+#REF!+#REF!+#REF!</f>
        <v>#REF!</v>
      </c>
    </row>
    <row r="153" spans="1:7" s="14" customFormat="1" ht="15">
      <c r="A153" s="60"/>
      <c r="B153" s="43" t="s">
        <v>53</v>
      </c>
      <c r="C153" s="10">
        <v>63.6</v>
      </c>
      <c r="D153" s="10">
        <f>D152/C152%</f>
        <v>103.24980301883294</v>
      </c>
      <c r="E153" s="10">
        <f>E152/D152%</f>
        <v>101.00178810573017</v>
      </c>
      <c r="F153" s="10">
        <f>F152/E152%</f>
        <v>101.85185185185185</v>
      </c>
      <c r="G153" s="10">
        <f>G152/F152%</f>
        <v>101.81818181818181</v>
      </c>
    </row>
    <row r="154" spans="1:7" s="14" customFormat="1" ht="15">
      <c r="A154" s="54" t="s">
        <v>153</v>
      </c>
      <c r="B154" s="55"/>
      <c r="C154" s="55"/>
      <c r="D154" s="55"/>
      <c r="E154" s="55"/>
      <c r="F154" s="55"/>
      <c r="G154" s="56"/>
    </row>
    <row r="155" spans="1:7" s="14" customFormat="1" ht="30.75">
      <c r="A155" s="28">
        <v>77</v>
      </c>
      <c r="B155" s="8" t="s">
        <v>154</v>
      </c>
      <c r="C155" s="25">
        <v>1998</v>
      </c>
      <c r="D155" s="25">
        <v>1999</v>
      </c>
      <c r="E155" s="25">
        <v>2000</v>
      </c>
      <c r="F155" s="25">
        <v>2005</v>
      </c>
      <c r="G155" s="25">
        <v>2008</v>
      </c>
    </row>
    <row r="156" spans="1:7" s="14" customFormat="1" ht="30.75">
      <c r="A156" s="28">
        <v>78</v>
      </c>
      <c r="B156" s="8" t="s">
        <v>155</v>
      </c>
      <c r="C156" s="25">
        <v>4453</v>
      </c>
      <c r="D156" s="25">
        <v>4420</v>
      </c>
      <c r="E156" s="25">
        <v>4425</v>
      </c>
      <c r="F156" s="25">
        <v>4428</v>
      </c>
      <c r="G156" s="25">
        <v>4435</v>
      </c>
    </row>
    <row r="157" spans="1:7" s="14" customFormat="1" ht="46.5">
      <c r="A157" s="28">
        <v>79</v>
      </c>
      <c r="B157" s="8" t="s">
        <v>100</v>
      </c>
      <c r="C157" s="10">
        <f>C155/C18*1000</f>
        <v>47.83337323437875</v>
      </c>
      <c r="D157" s="10">
        <f>D155/D18*1000</f>
        <v>47.97216222702184</v>
      </c>
      <c r="E157" s="10">
        <f>E155/E18*1000</f>
        <v>47.98464491362764</v>
      </c>
      <c r="F157" s="10">
        <f>F155/F18*1000</f>
        <v>48.09306788198609</v>
      </c>
      <c r="G157" s="10">
        <f>G155/G18*1000</f>
        <v>48.038277511961724</v>
      </c>
    </row>
    <row r="158" spans="1:7" s="14" customFormat="1" ht="78.75" customHeight="1">
      <c r="A158" s="28">
        <v>80</v>
      </c>
      <c r="B158" s="8" t="s">
        <v>101</v>
      </c>
      <c r="C158" s="10">
        <v>19.6</v>
      </c>
      <c r="D158" s="10">
        <v>19.6</v>
      </c>
      <c r="E158" s="10">
        <v>19.6</v>
      </c>
      <c r="F158" s="10">
        <v>19.6</v>
      </c>
      <c r="G158" s="10">
        <v>19.6</v>
      </c>
    </row>
    <row r="159" spans="1:7" s="14" customFormat="1" ht="46.5">
      <c r="A159" s="28">
        <v>81</v>
      </c>
      <c r="B159" s="8" t="s">
        <v>102</v>
      </c>
      <c r="C159" s="10">
        <v>15</v>
      </c>
      <c r="D159" s="10">
        <v>20</v>
      </c>
      <c r="E159" s="10">
        <v>35</v>
      </c>
      <c r="F159" s="10">
        <v>35</v>
      </c>
      <c r="G159" s="10">
        <v>35</v>
      </c>
    </row>
    <row r="160" spans="1:4" ht="18">
      <c r="A160" s="14"/>
      <c r="B160" s="14"/>
      <c r="C160" s="14"/>
      <c r="D160" s="14"/>
    </row>
    <row r="161" spans="1:4" ht="18">
      <c r="A161" s="14"/>
      <c r="B161" s="14"/>
      <c r="C161" s="14"/>
      <c r="D161" s="14"/>
    </row>
    <row r="162" spans="1:4" ht="18">
      <c r="A162" s="14"/>
      <c r="B162" s="14"/>
      <c r="C162" s="14"/>
      <c r="D162" s="14"/>
    </row>
    <row r="163" spans="1:4" ht="18">
      <c r="A163" s="7" t="s">
        <v>158</v>
      </c>
      <c r="B163" s="14"/>
      <c r="C163" s="14"/>
      <c r="D163" s="14"/>
    </row>
    <row r="164" ht="18">
      <c r="A164" s="7" t="s">
        <v>159</v>
      </c>
    </row>
    <row r="165" spans="1:7" ht="18">
      <c r="A165" s="7" t="s">
        <v>2</v>
      </c>
      <c r="E165" s="74" t="s">
        <v>81</v>
      </c>
      <c r="F165" s="74"/>
      <c r="G165" s="74"/>
    </row>
  </sheetData>
  <sheetProtection/>
  <mergeCells count="55">
    <mergeCell ref="A58:A62"/>
    <mergeCell ref="A148:A149"/>
    <mergeCell ref="E165:G165"/>
    <mergeCell ref="A89:A90"/>
    <mergeCell ref="A87:A88"/>
    <mergeCell ref="A150:A151"/>
    <mergeCell ref="A152:A153"/>
    <mergeCell ref="A143:A145"/>
    <mergeCell ref="A146:A147"/>
    <mergeCell ref="A142:G142"/>
    <mergeCell ref="A154:G154"/>
    <mergeCell ref="A81:G81"/>
    <mergeCell ref="A82:A83"/>
    <mergeCell ref="A84:A85"/>
    <mergeCell ref="A86:G86"/>
    <mergeCell ref="A14:A15"/>
    <mergeCell ref="A70:A71"/>
    <mergeCell ref="A72:A73"/>
    <mergeCell ref="A74:A75"/>
    <mergeCell ref="A133:G133"/>
    <mergeCell ref="A68:A69"/>
    <mergeCell ref="A114:G114"/>
    <mergeCell ref="A120:G120"/>
    <mergeCell ref="A129:G129"/>
    <mergeCell ref="A53:A57"/>
    <mergeCell ref="A77:A78"/>
    <mergeCell ref="B14:B15"/>
    <mergeCell ref="C14:C15"/>
    <mergeCell ref="D14:D15"/>
    <mergeCell ref="A102:G102"/>
    <mergeCell ref="A45:A46"/>
    <mergeCell ref="A17:G17"/>
    <mergeCell ref="A47:G47"/>
    <mergeCell ref="A67:G67"/>
    <mergeCell ref="E14:G14"/>
    <mergeCell ref="A76:G76"/>
    <mergeCell ref="A94:G94"/>
    <mergeCell ref="A19:A20"/>
    <mergeCell ref="A21:A22"/>
    <mergeCell ref="A23:A24"/>
    <mergeCell ref="A25:A26"/>
    <mergeCell ref="A30:A34"/>
    <mergeCell ref="A35:A39"/>
    <mergeCell ref="A40:A44"/>
    <mergeCell ref="A48:A52"/>
    <mergeCell ref="A11:G11"/>
    <mergeCell ref="A12:G12"/>
    <mergeCell ref="A27:A28"/>
    <mergeCell ref="A91:A92"/>
    <mergeCell ref="E1:G1"/>
    <mergeCell ref="E3:G3"/>
    <mergeCell ref="E4:G4"/>
    <mergeCell ref="E5:G5"/>
    <mergeCell ref="E6:G6"/>
    <mergeCell ref="E7:G7"/>
  </mergeCells>
  <printOptions/>
  <pageMargins left="0.7874015748031497" right="0.7874015748031497" top="1.1811023622047245" bottom="0.3937007874015748" header="0.3937007874015748" footer="0"/>
  <pageSetup horizontalDpi="600" verticalDpi="600" orientation="landscape" paperSize="9" r:id="rId1"/>
  <headerFooter differentFirst="1">
    <oddHeader>&amp;C&amp;"Times New Roman,обычный"&amp;12&amp;P</oddHeader>
  </headerFooter>
  <rowBreaks count="3" manualBreakCount="3">
    <brk id="93" max="255" man="1"/>
    <brk id="128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2.57421875" style="1" customWidth="1"/>
    <col min="2" max="2" width="12.57421875" style="1" customWidth="1"/>
    <col min="3" max="3" width="11.7109375" style="1" customWidth="1"/>
    <col min="4" max="4" width="10.140625" style="1" customWidth="1"/>
    <col min="5" max="5" width="9.8515625" style="1" customWidth="1"/>
    <col min="6" max="16384" width="9.140625" style="1" customWidth="1"/>
  </cols>
  <sheetData>
    <row r="2" spans="1:5" ht="30.75">
      <c r="A2" s="2" t="s">
        <v>23</v>
      </c>
      <c r="B2" s="2" t="s">
        <v>21</v>
      </c>
      <c r="C2" s="2" t="s">
        <v>4</v>
      </c>
      <c r="D2" s="2" t="s">
        <v>5</v>
      </c>
      <c r="E2" s="2" t="s">
        <v>6</v>
      </c>
    </row>
    <row r="3" spans="1:5" ht="30.75">
      <c r="A3" s="4" t="s">
        <v>37</v>
      </c>
      <c r="B3" s="5" t="s">
        <v>33</v>
      </c>
      <c r="C3" s="6">
        <f>C4+C6</f>
        <v>638.6</v>
      </c>
      <c r="D3" s="6">
        <f>D4+D6</f>
        <v>661.4</v>
      </c>
      <c r="E3" s="6">
        <f>E4+E6</f>
        <v>841.8000000000001</v>
      </c>
    </row>
    <row r="4" spans="1:5" ht="17.25" customHeight="1">
      <c r="A4" s="4" t="s">
        <v>25</v>
      </c>
      <c r="B4" s="5" t="s">
        <v>33</v>
      </c>
      <c r="C4" s="6">
        <f>186.6+125.3</f>
        <v>311.9</v>
      </c>
      <c r="D4" s="6">
        <f>149.7+147.7</f>
        <v>297.4</v>
      </c>
      <c r="E4" s="6">
        <f>228.8+162.9</f>
        <v>391.70000000000005</v>
      </c>
    </row>
    <row r="5" spans="1:5" ht="17.25" customHeight="1">
      <c r="A5" s="4" t="s">
        <v>35</v>
      </c>
      <c r="B5" s="5" t="s">
        <v>22</v>
      </c>
      <c r="C5" s="6">
        <f>C4/C18%</f>
        <v>6.547156741325384</v>
      </c>
      <c r="D5" s="6">
        <f>D4/D18%</f>
        <v>5.627033981684703</v>
      </c>
      <c r="E5" s="6">
        <f>E4/E18%</f>
        <v>6.628310347745157</v>
      </c>
    </row>
    <row r="6" spans="1:5" ht="30.75">
      <c r="A6" s="4" t="s">
        <v>26</v>
      </c>
      <c r="B6" s="5" t="s">
        <v>33</v>
      </c>
      <c r="C6" s="6">
        <f>300.6+26.1</f>
        <v>326.70000000000005</v>
      </c>
      <c r="D6" s="6">
        <f>333.1+30.9</f>
        <v>364</v>
      </c>
      <c r="E6" s="6">
        <f>416.3+33.8</f>
        <v>450.1</v>
      </c>
    </row>
    <row r="7" spans="1:5" ht="18">
      <c r="A7" s="4" t="s">
        <v>35</v>
      </c>
      <c r="B7" s="5" t="s">
        <v>22</v>
      </c>
      <c r="C7" s="6">
        <f>C6/C18%</f>
        <v>6.857826570666892</v>
      </c>
      <c r="D7" s="6">
        <f>D6/D18%</f>
        <v>6.887156588208582</v>
      </c>
      <c r="E7" s="6">
        <f>E6/E18%</f>
        <v>7.616549623487606</v>
      </c>
    </row>
    <row r="8" spans="1:5" s="7" customFormat="1" ht="46.5">
      <c r="A8" s="8" t="s">
        <v>27</v>
      </c>
      <c r="B8" s="9" t="s">
        <v>33</v>
      </c>
      <c r="C8" s="10">
        <v>105.9</v>
      </c>
      <c r="D8" s="10">
        <v>113</v>
      </c>
      <c r="E8" s="10">
        <v>117.6</v>
      </c>
    </row>
    <row r="9" spans="1:5" s="7" customFormat="1" ht="18">
      <c r="A9" s="4" t="s">
        <v>35</v>
      </c>
      <c r="B9" s="5" t="s">
        <v>22</v>
      </c>
      <c r="C9" s="10">
        <f>C8/C18%</f>
        <v>2.2229685761665867</v>
      </c>
      <c r="D9" s="10">
        <f>D8/D18%</f>
        <v>2.138045863921895</v>
      </c>
      <c r="E9" s="10">
        <f>E8/E18%</f>
        <v>1.9900160758101362</v>
      </c>
    </row>
    <row r="10" spans="1:5" s="7" customFormat="1" ht="32.25" customHeight="1">
      <c r="A10" s="8" t="s">
        <v>30</v>
      </c>
      <c r="B10" s="9" t="s">
        <v>24</v>
      </c>
      <c r="C10" s="10">
        <v>99.2</v>
      </c>
      <c r="D10" s="10">
        <v>106.7</v>
      </c>
      <c r="E10" s="10">
        <v>116.5</v>
      </c>
    </row>
    <row r="11" spans="1:5" s="7" customFormat="1" ht="18">
      <c r="A11" s="4" t="s">
        <v>35</v>
      </c>
      <c r="B11" s="5" t="s">
        <v>22</v>
      </c>
      <c r="C11" s="10">
        <f>C10/C18%</f>
        <v>2.0823275047754994</v>
      </c>
      <c r="D11" s="10">
        <f>D10/D18%</f>
        <v>2.018845076818285</v>
      </c>
      <c r="E11" s="10">
        <f>E10/E18%</f>
        <v>1.9714019798629325</v>
      </c>
    </row>
    <row r="12" spans="1:5" s="7" customFormat="1" ht="17.25" customHeight="1">
      <c r="A12" s="8" t="s">
        <v>28</v>
      </c>
      <c r="B12" s="9" t="s">
        <v>33</v>
      </c>
      <c r="C12" s="10">
        <v>3419.6</v>
      </c>
      <c r="D12" s="10">
        <v>3857.3</v>
      </c>
      <c r="E12" s="10">
        <v>4243</v>
      </c>
    </row>
    <row r="13" spans="1:5" s="7" customFormat="1" ht="17.25" customHeight="1">
      <c r="A13" s="4" t="s">
        <v>35</v>
      </c>
      <c r="B13" s="5" t="s">
        <v>22</v>
      </c>
      <c r="C13" s="10">
        <f>C12/C18%</f>
        <v>71.78152354163606</v>
      </c>
      <c r="D13" s="10">
        <f>D12/D18%</f>
        <v>72.98304699916748</v>
      </c>
      <c r="E13" s="10">
        <f>E12/E18%</f>
        <v>71.79964463998647</v>
      </c>
    </row>
    <row r="14" spans="1:5" s="7" customFormat="1" ht="18.75" customHeight="1">
      <c r="A14" s="8" t="s">
        <v>29</v>
      </c>
      <c r="B14" s="9" t="s">
        <v>33</v>
      </c>
      <c r="C14" s="10">
        <v>101.4</v>
      </c>
      <c r="D14" s="10">
        <v>111.5</v>
      </c>
      <c r="E14" s="10">
        <v>120.1</v>
      </c>
    </row>
    <row r="15" spans="1:5" s="7" customFormat="1" ht="18.75" customHeight="1">
      <c r="A15" s="4" t="s">
        <v>35</v>
      </c>
      <c r="B15" s="5" t="s">
        <v>22</v>
      </c>
      <c r="C15" s="10">
        <f>C14/C18%</f>
        <v>2.1285081550830207</v>
      </c>
      <c r="D15" s="10">
        <f>D14/D18%</f>
        <v>2.109664724135321</v>
      </c>
      <c r="E15" s="10">
        <f>E14/E18%</f>
        <v>2.032320839326508</v>
      </c>
    </row>
    <row r="16" spans="1:5" s="7" customFormat="1" ht="46.5">
      <c r="A16" s="4" t="s">
        <v>36</v>
      </c>
      <c r="B16" s="9" t="s">
        <v>33</v>
      </c>
      <c r="C16" s="10">
        <v>399.2</v>
      </c>
      <c r="D16" s="10">
        <v>435.3</v>
      </c>
      <c r="E16" s="10">
        <v>470.5</v>
      </c>
    </row>
    <row r="17" spans="1:5" s="7" customFormat="1" ht="18">
      <c r="A17" s="4" t="s">
        <v>35</v>
      </c>
      <c r="B17" s="5" t="s">
        <v>22</v>
      </c>
      <c r="C17" s="10">
        <f>C16/C18%</f>
        <v>8.379688910346566</v>
      </c>
      <c r="D17" s="10">
        <f>D16/D18%</f>
        <v>8.236206766063725</v>
      </c>
      <c r="E17" s="10">
        <f>E16/E18%</f>
        <v>7.9617564937812</v>
      </c>
    </row>
    <row r="18" spans="1:5" ht="30.75">
      <c r="A18" s="8" t="s">
        <v>34</v>
      </c>
      <c r="B18" s="12"/>
      <c r="C18" s="10">
        <f>C4+C6+C8+C10+C12+C14+C16</f>
        <v>4763.9</v>
      </c>
      <c r="D18" s="10">
        <f>D4+D6+D8+D10+D12+D14+D16</f>
        <v>5285.200000000001</v>
      </c>
      <c r="E18" s="10">
        <f>E4+E6+E8+E10+E12+E14+E16</f>
        <v>5909.5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3" customWidth="1"/>
    <col min="2" max="2" width="43.00390625" style="3" customWidth="1"/>
    <col min="3" max="3" width="14.57421875" style="3" customWidth="1"/>
    <col min="4" max="16384" width="9.140625" style="3" customWidth="1"/>
  </cols>
  <sheetData>
    <row r="2" spans="1:3" ht="46.5">
      <c r="A2" s="2" t="s">
        <v>38</v>
      </c>
      <c r="B2" s="2" t="s">
        <v>39</v>
      </c>
      <c r="C2" s="2" t="s">
        <v>40</v>
      </c>
    </row>
    <row r="3" spans="1:5" ht="15">
      <c r="A3" s="15">
        <v>2013</v>
      </c>
      <c r="B3" s="4" t="s">
        <v>41</v>
      </c>
      <c r="C3" s="16">
        <f>60.3/E3%</f>
        <v>32.31511254019293</v>
      </c>
      <c r="E3" s="3">
        <v>186.6</v>
      </c>
    </row>
    <row r="4" spans="1:3" ht="17.25" customHeight="1">
      <c r="A4" s="13"/>
      <c r="B4" s="4" t="s">
        <v>42</v>
      </c>
      <c r="C4" s="16">
        <f>52.2/E3%</f>
        <v>27.97427652733119</v>
      </c>
    </row>
    <row r="5" spans="1:3" ht="17.25" customHeight="1">
      <c r="A5" s="13"/>
      <c r="B5" s="4" t="s">
        <v>43</v>
      </c>
      <c r="C5" s="16">
        <f>59.2/E3%</f>
        <v>31.725616291532695</v>
      </c>
    </row>
    <row r="6" spans="1:3" ht="15">
      <c r="A6" s="13"/>
      <c r="B6" s="4" t="s">
        <v>44</v>
      </c>
      <c r="C6" s="16">
        <f>14.9/E3%</f>
        <v>7.984994640943195</v>
      </c>
    </row>
    <row r="7" spans="1:5" ht="15">
      <c r="A7" s="15">
        <v>2014</v>
      </c>
      <c r="B7" s="4" t="s">
        <v>43</v>
      </c>
      <c r="C7" s="16">
        <f>69.7/E7%</f>
        <v>46.55978623914496</v>
      </c>
      <c r="E7" s="3">
        <v>149.7</v>
      </c>
    </row>
    <row r="8" spans="1:3" s="14" customFormat="1" ht="15">
      <c r="A8" s="11"/>
      <c r="B8" s="4" t="s">
        <v>41</v>
      </c>
      <c r="C8" s="16">
        <f>64.8/E7%</f>
        <v>43.28657314629259</v>
      </c>
    </row>
    <row r="9" spans="1:3" s="14" customFormat="1" ht="15">
      <c r="A9" s="11"/>
      <c r="B9" s="4" t="s">
        <v>44</v>
      </c>
      <c r="C9" s="16">
        <v>10.1</v>
      </c>
    </row>
    <row r="10" spans="1:5" s="14" customFormat="1" ht="15">
      <c r="A10" s="15">
        <v>2015</v>
      </c>
      <c r="B10" s="4" t="s">
        <v>43</v>
      </c>
      <c r="C10" s="16">
        <f>143.5/E10%</f>
        <v>62.71853146853146</v>
      </c>
      <c r="E10" s="14">
        <v>228.8</v>
      </c>
    </row>
    <row r="11" spans="1:3" s="14" customFormat="1" ht="17.25" customHeight="1">
      <c r="A11" s="11"/>
      <c r="B11" s="4" t="s">
        <v>41</v>
      </c>
      <c r="C11" s="16">
        <f>68.9/E10%</f>
        <v>30.113636363636363</v>
      </c>
    </row>
    <row r="12" spans="1:3" s="14" customFormat="1" ht="18.75" customHeight="1">
      <c r="A12" s="11"/>
      <c r="B12" s="4" t="s">
        <v>44</v>
      </c>
      <c r="C12" s="16">
        <f>16.4/E10%</f>
        <v>7.167832167832167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60" zoomScalePageLayoutView="0" workbookViewId="0" topLeftCell="A1">
      <selection activeCell="A9" sqref="A9:H9"/>
    </sheetView>
  </sheetViews>
  <sheetFormatPr defaultColWidth="9.140625" defaultRowHeight="15"/>
  <cols>
    <col min="1" max="1" width="5.421875" style="7" customWidth="1"/>
    <col min="2" max="2" width="58.7109375" style="7" customWidth="1"/>
    <col min="3" max="4" width="13.421875" style="7" customWidth="1"/>
    <col min="5" max="8" width="14.7109375" style="7" customWidth="1"/>
    <col min="9" max="13" width="0" style="7" hidden="1" customWidth="1"/>
    <col min="14" max="16384" width="9.140625" style="7" customWidth="1"/>
  </cols>
  <sheetData>
    <row r="1" spans="1:8" s="14" customFormat="1" ht="15.75" customHeight="1">
      <c r="A1" s="61" t="s">
        <v>3</v>
      </c>
      <c r="B1" s="61" t="s">
        <v>23</v>
      </c>
      <c r="C1" s="61" t="s">
        <v>138</v>
      </c>
      <c r="D1" s="61" t="s">
        <v>124</v>
      </c>
      <c r="E1" s="61" t="s">
        <v>125</v>
      </c>
      <c r="F1" s="70" t="s">
        <v>46</v>
      </c>
      <c r="G1" s="71"/>
      <c r="H1" s="72"/>
    </row>
    <row r="2" spans="1:8" s="14" customFormat="1" ht="15">
      <c r="A2" s="62"/>
      <c r="B2" s="62"/>
      <c r="C2" s="75"/>
      <c r="D2" s="62"/>
      <c r="E2" s="62"/>
      <c r="F2" s="20" t="s">
        <v>47</v>
      </c>
      <c r="G2" s="20" t="s">
        <v>48</v>
      </c>
      <c r="H2" s="20" t="s">
        <v>126</v>
      </c>
    </row>
    <row r="3" spans="1:8" s="14" customFormat="1" ht="15">
      <c r="A3" s="20">
        <v>1</v>
      </c>
      <c r="B3" s="20">
        <v>2</v>
      </c>
      <c r="C3" s="20"/>
      <c r="D3" s="20">
        <v>3</v>
      </c>
      <c r="E3" s="20">
        <v>4</v>
      </c>
      <c r="F3" s="17">
        <v>5</v>
      </c>
      <c r="G3" s="17">
        <v>6</v>
      </c>
      <c r="H3" s="17">
        <v>7</v>
      </c>
    </row>
    <row r="4" spans="1:8" s="14" customFormat="1" ht="15">
      <c r="A4" s="54" t="s">
        <v>13</v>
      </c>
      <c r="B4" s="55"/>
      <c r="C4" s="55"/>
      <c r="D4" s="55"/>
      <c r="E4" s="55"/>
      <c r="F4" s="55"/>
      <c r="G4" s="55"/>
      <c r="H4" s="56"/>
    </row>
    <row r="5" spans="1:8" s="14" customFormat="1" ht="15">
      <c r="A5" s="28">
        <v>1</v>
      </c>
      <c r="B5" s="8" t="s">
        <v>149</v>
      </c>
      <c r="C5" s="9" t="s">
        <v>139</v>
      </c>
      <c r="D5" s="10"/>
      <c r="E5" s="10"/>
      <c r="F5" s="10"/>
      <c r="G5" s="10"/>
      <c r="H5" s="10"/>
    </row>
    <row r="6" spans="1:8" s="14" customFormat="1" ht="42" customHeight="1">
      <c r="A6" s="28">
        <v>2</v>
      </c>
      <c r="B6" s="8" t="s">
        <v>150</v>
      </c>
      <c r="C6" s="34" t="s">
        <v>140</v>
      </c>
      <c r="D6" s="10"/>
      <c r="E6" s="10"/>
      <c r="F6" s="10"/>
      <c r="G6" s="10"/>
      <c r="H6" s="10"/>
    </row>
    <row r="7" spans="1:8" s="14" customFormat="1" ht="26.25">
      <c r="A7" s="28">
        <v>3</v>
      </c>
      <c r="B7" s="8" t="s">
        <v>151</v>
      </c>
      <c r="C7" s="34" t="s">
        <v>141</v>
      </c>
      <c r="D7" s="10"/>
      <c r="E7" s="10"/>
      <c r="F7" s="10"/>
      <c r="G7" s="10"/>
      <c r="H7" s="10"/>
    </row>
    <row r="8" spans="1:8" s="14" customFormat="1" ht="26.25">
      <c r="A8" s="28">
        <v>4</v>
      </c>
      <c r="B8" s="8" t="s">
        <v>152</v>
      </c>
      <c r="C8" s="34" t="s">
        <v>141</v>
      </c>
      <c r="D8" s="10"/>
      <c r="E8" s="10"/>
      <c r="F8" s="10"/>
      <c r="G8" s="10"/>
      <c r="H8" s="10"/>
    </row>
    <row r="9" spans="1:8" s="14" customFormat="1" ht="15">
      <c r="A9" s="54" t="s">
        <v>15</v>
      </c>
      <c r="B9" s="55"/>
      <c r="C9" s="55"/>
      <c r="D9" s="55"/>
      <c r="E9" s="55"/>
      <c r="F9" s="55"/>
      <c r="G9" s="55"/>
      <c r="H9" s="56"/>
    </row>
    <row r="10" spans="1:8" s="14" customFormat="1" ht="21" customHeight="1">
      <c r="A10" s="28">
        <v>5</v>
      </c>
      <c r="B10" s="8" t="s">
        <v>142</v>
      </c>
      <c r="C10" s="9" t="s">
        <v>143</v>
      </c>
      <c r="D10" s="25"/>
      <c r="E10" s="25"/>
      <c r="F10" s="25"/>
      <c r="G10" s="25"/>
      <c r="H10" s="25"/>
    </row>
    <row r="11" spans="1:8" s="14" customFormat="1" ht="30.75">
      <c r="A11" s="28">
        <v>6</v>
      </c>
      <c r="B11" s="8" t="s">
        <v>145</v>
      </c>
      <c r="C11" s="9" t="s">
        <v>144</v>
      </c>
      <c r="D11" s="25"/>
      <c r="E11" s="25"/>
      <c r="F11" s="25"/>
      <c r="G11" s="25"/>
      <c r="H11" s="25"/>
    </row>
    <row r="12" spans="1:8" s="14" customFormat="1" ht="25.5" customHeight="1">
      <c r="A12" s="28">
        <v>7</v>
      </c>
      <c r="B12" s="8" t="s">
        <v>94</v>
      </c>
      <c r="C12" s="9" t="s">
        <v>144</v>
      </c>
      <c r="D12" s="25"/>
      <c r="E12" s="25"/>
      <c r="F12" s="25"/>
      <c r="G12" s="25"/>
      <c r="H12" s="25"/>
    </row>
    <row r="13" spans="1:8" s="14" customFormat="1" ht="21.75" customHeight="1">
      <c r="A13" s="28">
        <v>8</v>
      </c>
      <c r="B13" s="8" t="s">
        <v>146</v>
      </c>
      <c r="C13" s="9" t="s">
        <v>144</v>
      </c>
      <c r="D13" s="25"/>
      <c r="E13" s="25"/>
      <c r="F13" s="25"/>
      <c r="G13" s="25"/>
      <c r="H13" s="25"/>
    </row>
    <row r="14" spans="1:8" s="14" customFormat="1" ht="21.75" customHeight="1">
      <c r="A14" s="28">
        <v>9</v>
      </c>
      <c r="B14" s="8" t="s">
        <v>147</v>
      </c>
      <c r="C14" s="9" t="s">
        <v>144</v>
      </c>
      <c r="D14" s="25"/>
      <c r="E14" s="25"/>
      <c r="F14" s="25"/>
      <c r="G14" s="25"/>
      <c r="H14" s="25"/>
    </row>
    <row r="15" spans="1:8" s="14" customFormat="1" ht="21" customHeight="1">
      <c r="A15" s="28">
        <v>10</v>
      </c>
      <c r="B15" s="8" t="s">
        <v>148</v>
      </c>
      <c r="C15" s="9" t="s">
        <v>144</v>
      </c>
      <c r="D15" s="25"/>
      <c r="E15" s="25"/>
      <c r="F15" s="25"/>
      <c r="G15" s="25"/>
      <c r="H15" s="25"/>
    </row>
    <row r="16" spans="1:8" s="14" customFormat="1" ht="19.5" customHeight="1">
      <c r="A16" s="28">
        <v>11</v>
      </c>
      <c r="B16" s="8" t="s">
        <v>16</v>
      </c>
      <c r="C16" s="9" t="s">
        <v>144</v>
      </c>
      <c r="D16" s="25"/>
      <c r="E16" s="25"/>
      <c r="F16" s="25"/>
      <c r="G16" s="25"/>
      <c r="H16" s="25"/>
    </row>
    <row r="17" spans="1:8" s="14" customFormat="1" ht="20.25" customHeight="1">
      <c r="A17" s="28">
        <v>12</v>
      </c>
      <c r="B17" s="8" t="s">
        <v>147</v>
      </c>
      <c r="C17" s="9" t="s">
        <v>144</v>
      </c>
      <c r="D17" s="25"/>
      <c r="E17" s="25"/>
      <c r="F17" s="25"/>
      <c r="G17" s="25"/>
      <c r="H17" s="25"/>
    </row>
    <row r="18" spans="1:8" s="14" customFormat="1" ht="20.25" customHeight="1">
      <c r="A18" s="28">
        <v>13</v>
      </c>
      <c r="B18" s="8" t="s">
        <v>148</v>
      </c>
      <c r="C18" s="9" t="s">
        <v>144</v>
      </c>
      <c r="D18" s="25"/>
      <c r="E18" s="25"/>
      <c r="F18" s="25"/>
      <c r="G18" s="25"/>
      <c r="H18" s="25"/>
    </row>
  </sheetData>
  <sheetProtection/>
  <mergeCells count="8">
    <mergeCell ref="C1:C2"/>
    <mergeCell ref="A4:H4"/>
    <mergeCell ref="A9:H9"/>
    <mergeCell ref="A1:A2"/>
    <mergeCell ref="B1:B2"/>
    <mergeCell ref="D1:D2"/>
    <mergeCell ref="E1:E2"/>
    <mergeCell ref="F1:H1"/>
  </mergeCells>
  <printOptions/>
  <pageMargins left="0.7874015748031497" right="0.7874015748031497" top="1.1811023622047245" bottom="0.3937007874015748" header="0.3937007874015748" footer="0"/>
  <pageSetup horizontalDpi="600" verticalDpi="600" orientation="landscape" paperSize="9" scale="86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Ксюша</dc:creator>
  <cp:keywords/>
  <dc:description/>
  <cp:lastModifiedBy>Ксения</cp:lastModifiedBy>
  <cp:lastPrinted>2016-11-08T06:39:45Z</cp:lastPrinted>
  <dcterms:created xsi:type="dcterms:W3CDTF">2014-10-21T06:00:37Z</dcterms:created>
  <dcterms:modified xsi:type="dcterms:W3CDTF">2016-11-08T06:42:20Z</dcterms:modified>
  <cp:category/>
  <cp:version/>
  <cp:contentType/>
  <cp:contentStatus/>
</cp:coreProperties>
</file>